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360" yWindow="300" windowWidth="14895" windowHeight="9090"/>
  </bookViews>
  <sheets>
    <sheet name="4METARW" sheetId="1" r:id="rId1"/>
  </sheets>
  <definedNames>
    <definedName name="RESD">'4METARW'!$A$24:$A$24</definedName>
  </definedNames>
  <calcPr calcId="144525" calcMode="autoNoTable" iterate="1" iterateCount="1" iterateDelta="0"/>
</workbook>
</file>

<file path=xl/calcChain.xml><?xml version="1.0" encoding="utf-8"?>
<calcChain xmlns="http://schemas.openxmlformats.org/spreadsheetml/2006/main">
  <c r="O2" i="1" l="1"/>
  <c r="P2" i="1"/>
  <c r="O4" i="1"/>
  <c r="P4" i="1"/>
  <c r="O5" i="1"/>
  <c r="P5" i="1"/>
  <c r="O6" i="1"/>
  <c r="P6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B23" i="1"/>
  <c r="C23" i="1"/>
  <c r="D23" i="1"/>
  <c r="E23" i="1"/>
  <c r="M23" i="1"/>
  <c r="O23" i="1"/>
  <c r="P23" i="1"/>
  <c r="G24" i="1"/>
  <c r="J28" i="1"/>
  <c r="J29" i="1"/>
  <c r="I29" i="1" s="1"/>
  <c r="K29" i="1"/>
  <c r="F31" i="1"/>
  <c r="F32" i="1" l="1"/>
  <c r="F30" i="1"/>
  <c r="F29" i="1"/>
  <c r="F33" i="1" s="1"/>
</calcChain>
</file>

<file path=xl/sharedStrings.xml><?xml version="1.0" encoding="utf-8"?>
<sst xmlns="http://schemas.openxmlformats.org/spreadsheetml/2006/main" count="57" uniqueCount="55">
  <si>
    <t>WORK AREA</t>
  </si>
  <si>
    <t xml:space="preserve">          A Knowledge Based System For Formation Evaluation     </t>
  </si>
  <si>
    <t>PROGRAM DOCUMENTATION</t>
  </si>
  <si>
    <t>Select models to be run by placind a "1" in the Select Model cell - more than 1 model can be selected to compare results.</t>
  </si>
  <si>
    <t xml:space="preserve">  Enter a "0" in the Select Model cell for methods not required.</t>
  </si>
  <si>
    <t>Enter requested data in Input Parameters area..</t>
  </si>
  <si>
    <t>Read answers in Calculated Model Results</t>
  </si>
  <si>
    <t>INPUT PARAMETERS - Water Resistivity</t>
  </si>
  <si>
    <t>UNITS</t>
  </si>
  <si>
    <t>SUFT</t>
  </si>
  <si>
    <t>BHT</t>
  </si>
  <si>
    <t>BHTDEP</t>
  </si>
  <si>
    <t>ZN_DEP</t>
  </si>
  <si>
    <t>SALINITY</t>
  </si>
  <si>
    <t>SP/WTR</t>
  </si>
  <si>
    <t>RESD</t>
  </si>
  <si>
    <t>PHIe</t>
  </si>
  <si>
    <t>SSP</t>
  </si>
  <si>
    <t>RMF@FT</t>
  </si>
  <si>
    <t>CATALOG</t>
  </si>
  <si>
    <t>TRW</t>
  </si>
  <si>
    <t>M or E</t>
  </si>
  <si>
    <t>K ppm</t>
  </si>
  <si>
    <t>Depth</t>
  </si>
  <si>
    <t>Wtr_Zn</t>
  </si>
  <si>
    <t>ohm-m</t>
  </si>
  <si>
    <t>RW</t>
  </si>
  <si>
    <t>M</t>
  </si>
  <si>
    <t>CALCULATED MODEL RESULTS - Water Resistivity</t>
  </si>
  <si>
    <t>SELECT</t>
  </si>
  <si>
    <t>Calculated</t>
  </si>
  <si>
    <t>ZONE TEMP</t>
  </si>
  <si>
    <t>METHODS</t>
  </si>
  <si>
    <t>RW@FT</t>
  </si>
  <si>
    <t>F</t>
  </si>
  <si>
    <t>KT1</t>
  </si>
  <si>
    <t>1. Salinity Method</t>
  </si>
  <si>
    <t>2. SP Method</t>
  </si>
  <si>
    <t>3. Water Zone Method</t>
  </si>
  <si>
    <t>4. Catalog Method</t>
  </si>
  <si>
    <t>5. Minimum of Selected Methods</t>
  </si>
  <si>
    <t>c. E. R. Crain, P.Eng. 2018</t>
  </si>
  <si>
    <t xml:space="preserve">                  META/LOG "RW"</t>
  </si>
  <si>
    <t xml:space="preserve">              CALCULATE WATER RESISTIVITY -- 5 METHODS</t>
  </si>
  <si>
    <t>Well Name</t>
  </si>
  <si>
    <t>PCP Beaverlodge 11-36</t>
  </si>
  <si>
    <t xml:space="preserve">Analyst  </t>
  </si>
  <si>
    <t>E. R. Crain, P.Eng.</t>
  </si>
  <si>
    <t>Field / Zone</t>
  </si>
  <si>
    <t>Beaverlodge / Halfway</t>
  </si>
  <si>
    <t xml:space="preserve">Date  </t>
  </si>
  <si>
    <t xml:space="preserve"> 2018-09-27</t>
  </si>
  <si>
    <t>Read Terms of Use</t>
  </si>
  <si>
    <t>REFERENCE:</t>
  </si>
  <si>
    <t xml:space="preserve">www.spec2000.net/14-swrw.htm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</si>
</sst>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7"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color indexed="8"/>
      <name val="Arial"/>
    </font>
    <font>
      <b/>
      <sz val="10"/>
      <name val="Arial"/>
    </font>
    <font>
      <sz val="10"/>
      <name val="Arial"/>
    </font>
    <font>
      <b/>
      <sz val="10"/>
      <color indexed="8"/>
      <name val="Arial"/>
    </font>
    <font>
      <b/>
      <sz val="10"/>
      <name val="Arial"/>
    </font>
    <font>
      <b/>
      <sz val="10"/>
      <name val="Arial"/>
    </font>
    <font>
      <b/>
      <sz val="14"/>
      <color indexed="9"/>
      <name val="Arial"/>
    </font>
    <font>
      <sz val="10"/>
      <name val="Arial"/>
    </font>
    <font>
      <b/>
      <sz val="10"/>
      <color indexed="8"/>
      <name val="COUR"/>
    </font>
    <font>
      <b/>
      <sz val="12"/>
      <color indexed="8"/>
      <name val="COUR"/>
    </font>
    <font>
      <b/>
      <sz val="24"/>
      <color indexed="13"/>
      <name val="Times New Roman"/>
    </font>
    <font>
      <b/>
      <sz val="14"/>
      <color indexed="9"/>
      <name val="Arial"/>
    </font>
    <font>
      <b/>
      <sz val="14"/>
      <color indexed="9"/>
      <name val="Arial"/>
    </font>
    <font>
      <b/>
      <sz val="10"/>
      <color indexed="8"/>
      <name val="Arial"/>
    </font>
    <font>
      <b/>
      <sz val="14"/>
      <color indexed="13"/>
      <name val="COUR"/>
    </font>
    <font>
      <b/>
      <sz val="10"/>
      <color indexed="13"/>
      <name val="Arial"/>
    </font>
    <font>
      <b/>
      <sz val="10"/>
      <color indexed="9"/>
      <name val="Arial"/>
    </font>
    <font>
      <b/>
      <sz val="10"/>
      <color indexed="8"/>
      <name val="Arial"/>
    </font>
    <font>
      <b/>
      <sz val="10"/>
      <color indexed="8"/>
      <name val="Arial"/>
    </font>
    <font>
      <sz val="8"/>
      <name val="Arial"/>
    </font>
    <font>
      <b/>
      <sz val="10"/>
      <color indexed="8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</fills>
  <borders count="19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81"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164" fontId="1" fillId="0" borderId="2" xfId="0" applyNumberFormat="1" applyFont="1" applyBorder="1" applyAlignment="1"/>
    <xf numFmtId="1" fontId="1" fillId="0" borderId="0" xfId="0" applyNumberFormat="1" applyFont="1" applyAlignment="1"/>
    <xf numFmtId="164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applyNumberFormat="1" applyFont="1" applyAlignment="1"/>
    <xf numFmtId="0" fontId="1" fillId="0" borderId="0" xfId="0" applyFont="1" applyAlignment="1"/>
    <xf numFmtId="0" fontId="2" fillId="0" borderId="0" xfId="0" applyNumberFormat="1" applyFont="1" applyAlignment="1"/>
    <xf numFmtId="1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0" xfId="0" applyNumberFormat="1" applyFont="1" applyFill="1" applyAlignment="1"/>
    <xf numFmtId="0" fontId="5" fillId="3" borderId="0" xfId="0" applyFont="1" applyFill="1" applyAlignment="1"/>
    <xf numFmtId="1" fontId="6" fillId="2" borderId="0" xfId="0" applyNumberFormat="1" applyFont="1" applyFill="1" applyAlignment="1">
      <alignment horizontal="center"/>
    </xf>
    <xf numFmtId="0" fontId="7" fillId="3" borderId="0" xfId="0" applyNumberFormat="1" applyFont="1" applyFill="1" applyAlignment="1"/>
    <xf numFmtId="0" fontId="8" fillId="3" borderId="0" xfId="0" applyNumberFormat="1" applyFont="1" applyFill="1" applyAlignment="1"/>
    <xf numFmtId="0" fontId="10" fillId="0" borderId="0" xfId="0" applyFont="1" applyAlignment="1">
      <alignment horizontal="center"/>
    </xf>
    <xf numFmtId="2" fontId="12" fillId="5" borderId="1" xfId="0" applyNumberFormat="1" applyFont="1" applyFill="1" applyBorder="1" applyAlignment="1"/>
    <xf numFmtId="2" fontId="13" fillId="4" borderId="1" xfId="0" applyNumberFormat="1" applyFont="1" applyFill="1" applyBorder="1" applyAlignment="1"/>
    <xf numFmtId="2" fontId="17" fillId="4" borderId="0" xfId="0" applyNumberFormat="1" applyFont="1" applyFill="1" applyAlignment="1"/>
    <xf numFmtId="2" fontId="18" fillId="4" borderId="0" xfId="0" applyNumberFormat="1" applyFont="1" applyFill="1" applyAlignment="1"/>
    <xf numFmtId="0" fontId="19" fillId="4" borderId="0" xfId="0" applyNumberFormat="1" applyFont="1" applyFill="1" applyAlignment="1">
      <alignment horizontal="center"/>
    </xf>
    <xf numFmtId="0" fontId="21" fillId="6" borderId="3" xfId="0" applyFont="1" applyFill="1" applyBorder="1" applyAlignment="1"/>
    <xf numFmtId="0" fontId="0" fillId="0" borderId="2" xfId="0" applyBorder="1"/>
    <xf numFmtId="0" fontId="1" fillId="0" borderId="0" xfId="0" applyFont="1" applyBorder="1" applyAlignment="1"/>
    <xf numFmtId="0" fontId="23" fillId="0" borderId="4" xfId="0" applyNumberFormat="1" applyFont="1" applyBorder="1" applyAlignment="1"/>
    <xf numFmtId="0" fontId="23" fillId="0" borderId="0" xfId="0" applyNumberFormat="1" applyFont="1" applyAlignment="1"/>
    <xf numFmtId="0" fontId="23" fillId="0" borderId="3" xfId="0" applyNumberFormat="1" applyFont="1" applyBorder="1" applyAlignment="1"/>
    <xf numFmtId="0" fontId="23" fillId="0" borderId="1" xfId="0" applyNumberFormat="1" applyFont="1" applyBorder="1" applyAlignment="1"/>
    <xf numFmtId="0" fontId="23" fillId="0" borderId="5" xfId="0" applyNumberFormat="1" applyFont="1" applyBorder="1" applyAlignment="1"/>
    <xf numFmtId="0" fontId="23" fillId="0" borderId="0" xfId="0" applyNumberFormat="1" applyFont="1" applyAlignment="1">
      <alignment horizontal="right"/>
    </xf>
    <xf numFmtId="0" fontId="23" fillId="0" borderId="6" xfId="0" applyNumberFormat="1" applyFont="1" applyBorder="1" applyAlignment="1"/>
    <xf numFmtId="2" fontId="11" fillId="7" borderId="0" xfId="0" applyNumberFormat="1" applyFont="1" applyFill="1" applyBorder="1" applyAlignment="1"/>
    <xf numFmtId="0" fontId="23" fillId="0" borderId="7" xfId="0" applyNumberFormat="1" applyFont="1" applyBorder="1" applyAlignment="1"/>
    <xf numFmtId="0" fontId="23" fillId="0" borderId="8" xfId="0" applyNumberFormat="1" applyFont="1" applyBorder="1" applyAlignment="1"/>
    <xf numFmtId="0" fontId="23" fillId="0" borderId="9" xfId="0" applyNumberFormat="1" applyFont="1" applyBorder="1" applyAlignment="1"/>
    <xf numFmtId="0" fontId="23" fillId="0" borderId="0" xfId="0" applyNumberFormat="1" applyFont="1" applyBorder="1" applyAlignment="1"/>
    <xf numFmtId="15" fontId="23" fillId="0" borderId="7" xfId="0" applyNumberFormat="1" applyFont="1" applyBorder="1" applyAlignment="1"/>
    <xf numFmtId="2" fontId="11" fillId="7" borderId="0" xfId="0" applyNumberFormat="1" applyFont="1" applyFill="1" applyAlignment="1"/>
    <xf numFmtId="0" fontId="0" fillId="0" borderId="0" xfId="0" applyBorder="1"/>
    <xf numFmtId="0" fontId="14" fillId="4" borderId="13" xfId="0" applyNumberFormat="1" applyFont="1" applyFill="1" applyBorder="1" applyAlignment="1"/>
    <xf numFmtId="0" fontId="15" fillId="4" borderId="14" xfId="0" applyFont="1" applyFill="1" applyBorder="1" applyAlignment="1"/>
    <xf numFmtId="0" fontId="15" fillId="4" borderId="15" xfId="0" applyFont="1" applyFill="1" applyBorder="1" applyAlignment="1"/>
    <xf numFmtId="0" fontId="4" fillId="0" borderId="12" xfId="0" applyNumberFormat="1" applyFont="1" applyBorder="1" applyAlignment="1">
      <alignment horizontal="center"/>
    </xf>
    <xf numFmtId="0" fontId="21" fillId="6" borderId="12" xfId="0" applyFont="1" applyFill="1" applyBorder="1" applyAlignment="1">
      <alignment horizontal="center"/>
    </xf>
    <xf numFmtId="1" fontId="21" fillId="6" borderId="12" xfId="0" applyNumberFormat="1" applyFont="1" applyFill="1" applyBorder="1" applyAlignment="1">
      <alignment horizontal="center"/>
    </xf>
    <xf numFmtId="2" fontId="21" fillId="6" borderId="12" xfId="0" applyNumberFormat="1" applyFont="1" applyFill="1" applyBorder="1" applyAlignment="1">
      <alignment horizontal="center"/>
    </xf>
    <xf numFmtId="165" fontId="21" fillId="6" borderId="12" xfId="0" applyNumberFormat="1" applyFont="1" applyFill="1" applyBorder="1" applyAlignment="1">
      <alignment horizontal="center"/>
    </xf>
    <xf numFmtId="164" fontId="1" fillId="0" borderId="0" xfId="0" applyNumberFormat="1" applyFont="1" applyBorder="1" applyAlignment="1"/>
    <xf numFmtId="0" fontId="9" fillId="4" borderId="14" xfId="0" applyNumberFormat="1" applyFont="1" applyFill="1" applyBorder="1" applyAlignment="1">
      <alignment horizontal="center"/>
    </xf>
    <xf numFmtId="164" fontId="9" fillId="4" borderId="14" xfId="0" applyNumberFormat="1" applyFont="1" applyFill="1" applyBorder="1" applyAlignment="1">
      <alignment horizontal="center"/>
    </xf>
    <xf numFmtId="1" fontId="9" fillId="4" borderId="14" xfId="0" applyNumberFormat="1" applyFont="1" applyFill="1" applyBorder="1" applyAlignment="1">
      <alignment horizontal="center"/>
    </xf>
    <xf numFmtId="1" fontId="15" fillId="4" borderId="14" xfId="0" applyNumberFormat="1" applyFont="1" applyFill="1" applyBorder="1" applyAlignment="1"/>
    <xf numFmtId="164" fontId="15" fillId="4" borderId="15" xfId="0" applyNumberFormat="1" applyFont="1" applyFill="1" applyBorder="1" applyAlignment="1"/>
    <xf numFmtId="165" fontId="16" fillId="2" borderId="16" xfId="0" applyNumberFormat="1" applyFont="1" applyFill="1" applyBorder="1" applyAlignment="1"/>
    <xf numFmtId="165" fontId="20" fillId="2" borderId="16" xfId="0" applyNumberFormat="1" applyFont="1" applyFill="1" applyBorder="1" applyAlignment="1"/>
    <xf numFmtId="2" fontId="13" fillId="4" borderId="17" xfId="0" applyNumberFormat="1" applyFont="1" applyFill="1" applyBorder="1" applyAlignment="1"/>
    <xf numFmtId="2" fontId="17" fillId="4" borderId="4" xfId="0" applyNumberFormat="1" applyFont="1" applyFill="1" applyBorder="1" applyAlignment="1"/>
    <xf numFmtId="0" fontId="0" fillId="0" borderId="4" xfId="0" applyBorder="1" applyAlignment="1"/>
    <xf numFmtId="2" fontId="11" fillId="5" borderId="17" xfId="0" applyNumberFormat="1" applyFont="1" applyFill="1" applyBorder="1" applyAlignment="1"/>
    <xf numFmtId="0" fontId="1" fillId="0" borderId="17" xfId="0" applyFont="1" applyBorder="1" applyAlignment="1"/>
    <xf numFmtId="0" fontId="1" fillId="0" borderId="4" xfId="0" applyFont="1" applyBorder="1" applyAlignment="1"/>
    <xf numFmtId="0" fontId="2" fillId="0" borderId="4" xfId="0" applyNumberFormat="1" applyFont="1" applyBorder="1" applyAlignment="1"/>
    <xf numFmtId="0" fontId="1" fillId="0" borderId="4" xfId="0" applyNumberFormat="1" applyFont="1" applyBorder="1" applyAlignment="1"/>
    <xf numFmtId="0" fontId="19" fillId="4" borderId="4" xfId="0" applyNumberFormat="1" applyFont="1" applyFill="1" applyBorder="1" applyAlignment="1">
      <alignment horizontal="center"/>
    </xf>
    <xf numFmtId="0" fontId="25" fillId="0" borderId="4" xfId="0" applyFont="1" applyBorder="1" applyAlignment="1"/>
    <xf numFmtId="0" fontId="26" fillId="0" borderId="0" xfId="1" applyFont="1" applyBorder="1" applyAlignment="1"/>
    <xf numFmtId="2" fontId="17" fillId="4" borderId="0" xfId="0" applyNumberFormat="1" applyFont="1" applyFill="1" applyBorder="1" applyAlignment="1"/>
    <xf numFmtId="2" fontId="18" fillId="4" borderId="0" xfId="0" applyNumberFormat="1" applyFont="1" applyFill="1" applyBorder="1" applyAlignment="1"/>
    <xf numFmtId="2" fontId="11" fillId="5" borderId="0" xfId="0" applyNumberFormat="1" applyFont="1" applyFill="1" applyBorder="1" applyAlignment="1"/>
    <xf numFmtId="2" fontId="18" fillId="4" borderId="18" xfId="0" applyNumberFormat="1" applyFont="1" applyFill="1" applyBorder="1" applyAlignment="1"/>
    <xf numFmtId="2" fontId="24" fillId="5" borderId="10" xfId="1" applyNumberFormat="1" applyFill="1" applyBorder="1" applyAlignment="1">
      <alignment horizontal="center"/>
    </xf>
    <xf numFmtId="2" fontId="24" fillId="5" borderId="11" xfId="1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pec2000.net/14-swrw.htm" TargetMode="External"/><Relationship Id="rId1" Type="http://schemas.openxmlformats.org/officeDocument/2006/relationships/hyperlink" Target="https://www.spec2000.net/00-fineprin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110"/>
  <sheetViews>
    <sheetView showGridLines="0" tabSelected="1" showOutlineSymbols="0" defaultGridColor="0" colorId="15" zoomScale="120" workbookViewId="0"/>
  </sheetViews>
  <sheetFormatPr defaultColWidth="8.7109375" defaultRowHeight="12.75"/>
  <sheetData>
    <row r="1" spans="1:16" ht="30.75" thickTop="1">
      <c r="A1" s="64" t="s">
        <v>42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31"/>
      <c r="O1" s="19" t="s">
        <v>0</v>
      </c>
      <c r="P1" s="20"/>
    </row>
    <row r="2" spans="1:16" ht="18">
      <c r="A2" s="65" t="s">
        <v>43</v>
      </c>
      <c r="B2" s="27"/>
      <c r="C2" s="27"/>
      <c r="D2" s="27"/>
      <c r="E2" s="27"/>
      <c r="F2" s="27"/>
      <c r="G2" s="27"/>
      <c r="H2" s="27"/>
      <c r="I2" s="27"/>
      <c r="J2" s="75"/>
      <c r="K2" s="75"/>
      <c r="L2" s="27"/>
      <c r="M2" s="27"/>
      <c r="N2" s="31"/>
      <c r="O2" s="22" t="e">
        <f>IF(#REF!&lt;=(-195*LOG10(RESD)+460),0,0)</f>
        <v>#REF!</v>
      </c>
      <c r="P2" s="23" t="e">
        <f>IF(#REF!&lt;(204*LOG10(RESD)+1870),16,0)</f>
        <v>#REF!</v>
      </c>
    </row>
    <row r="3" spans="1:16" ht="18">
      <c r="A3" s="65" t="s">
        <v>1</v>
      </c>
      <c r="B3" s="27"/>
      <c r="C3" s="27"/>
      <c r="D3" s="27"/>
      <c r="E3" s="27"/>
      <c r="F3" s="27"/>
      <c r="G3" s="27"/>
      <c r="H3" s="27"/>
      <c r="I3" s="27"/>
      <c r="J3" s="75"/>
      <c r="K3" s="75"/>
      <c r="L3" s="27"/>
      <c r="M3" s="27"/>
      <c r="N3" s="31"/>
      <c r="O3" s="22"/>
      <c r="P3" s="23"/>
    </row>
    <row r="4" spans="1:16" ht="13.5" thickBot="1">
      <c r="A4" s="66"/>
      <c r="B4" s="28"/>
      <c r="C4" s="28"/>
      <c r="D4" s="28"/>
      <c r="E4" s="28"/>
      <c r="F4" s="28"/>
      <c r="G4" s="28"/>
      <c r="H4" s="28"/>
      <c r="I4" s="28"/>
      <c r="J4" s="78"/>
      <c r="K4" s="76"/>
      <c r="L4" s="28"/>
      <c r="M4" s="28"/>
      <c r="N4" s="31"/>
      <c r="O4" s="23" t="e">
        <f>IF(#REF!&gt;(-195*LOG10(RESD)+460),1,0)</f>
        <v>#REF!</v>
      </c>
      <c r="P4" s="23" t="e">
        <f>IF(#REF!&lt;(211*LOG10(RESD)+1895),15,0)</f>
        <v>#REF!</v>
      </c>
    </row>
    <row r="5" spans="1:16" ht="17.25" thickTop="1" thickBot="1">
      <c r="A5" s="67" t="s">
        <v>41</v>
      </c>
      <c r="B5" s="25"/>
      <c r="C5" s="25"/>
      <c r="D5" s="25"/>
      <c r="E5" s="25"/>
      <c r="F5" s="25"/>
      <c r="G5" s="25"/>
      <c r="H5" s="25"/>
      <c r="I5" s="25"/>
      <c r="J5" s="77"/>
      <c r="K5" s="79" t="s">
        <v>52</v>
      </c>
      <c r="L5" s="79"/>
      <c r="M5" s="80"/>
      <c r="N5" s="31"/>
      <c r="O5" s="23" t="e">
        <f>IF(#REF!&gt;(-195*LOG10(RESD)+474),2,0)</f>
        <v>#REF!</v>
      </c>
      <c r="P5" s="23" t="e">
        <f>IF(#REF!&lt;(218*LOG10(RESD)+1920),14,0)</f>
        <v>#REF!</v>
      </c>
    </row>
    <row r="6" spans="1:16" ht="14.25" thickTop="1" thickBot="1">
      <c r="A6" s="68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31"/>
      <c r="O6" s="23" t="e">
        <f>IF(#REF!&gt;(-195*LOG10(RESD)+488),3,0)</f>
        <v>#REF!</v>
      </c>
      <c r="P6" s="23" t="e">
        <f>IF(#REF!&lt;(225*LOG10(RESD)+1945),13,0)</f>
        <v>#REF!</v>
      </c>
    </row>
    <row r="7" spans="1:16" ht="14.25" thickTop="1" thickBot="1">
      <c r="A7" s="33" t="s">
        <v>44</v>
      </c>
      <c r="B7" s="34"/>
      <c r="C7" s="35" t="s">
        <v>45</v>
      </c>
      <c r="D7" s="36"/>
      <c r="E7" s="37"/>
      <c r="F7" s="33"/>
      <c r="G7" s="38" t="s">
        <v>46</v>
      </c>
      <c r="H7" s="35" t="s">
        <v>47</v>
      </c>
      <c r="I7" s="36"/>
      <c r="J7" s="39"/>
      <c r="K7" s="40"/>
      <c r="L7" s="32"/>
      <c r="M7" s="32"/>
      <c r="N7" s="31"/>
      <c r="O7" s="23"/>
      <c r="P7" s="23"/>
    </row>
    <row r="8" spans="1:16" ht="14.25" thickTop="1" thickBot="1">
      <c r="A8" s="33" t="s">
        <v>48</v>
      </c>
      <c r="B8" s="34"/>
      <c r="C8" s="41" t="s">
        <v>49</v>
      </c>
      <c r="D8" s="42"/>
      <c r="E8" s="43"/>
      <c r="F8" s="44"/>
      <c r="G8" s="38" t="s">
        <v>50</v>
      </c>
      <c r="H8" s="45" t="s">
        <v>51</v>
      </c>
      <c r="I8" s="42"/>
      <c r="J8" s="37"/>
      <c r="K8" s="46"/>
      <c r="L8" s="32"/>
      <c r="M8" s="32"/>
      <c r="N8" s="31"/>
      <c r="O8" s="23"/>
      <c r="P8" s="23"/>
    </row>
    <row r="9" spans="1:16" ht="13.5" thickTop="1">
      <c r="A9" s="69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1"/>
      <c r="O9" s="23"/>
      <c r="P9" s="23"/>
    </row>
    <row r="10" spans="1:16">
      <c r="A10" s="73" t="s">
        <v>53</v>
      </c>
      <c r="B10" s="32"/>
      <c r="C10" s="74" t="s">
        <v>54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1"/>
      <c r="O10" s="23"/>
      <c r="P10" s="23"/>
    </row>
    <row r="11" spans="1:16">
      <c r="A11" s="6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31"/>
      <c r="O11" s="23" t="e">
        <f>IF(#REF!&gt;(-195*LOG10(RESD)+502),4,0)</f>
        <v>#REF!</v>
      </c>
      <c r="P11" s="23" t="e">
        <f>IF(#REF!&lt;(232*LOG10(RESD)+1970),12,0)</f>
        <v>#REF!</v>
      </c>
    </row>
    <row r="12" spans="1:16" ht="13.5" thickBot="1">
      <c r="A12" s="6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31"/>
      <c r="O12" s="23" t="e">
        <f>IF(#REF!&gt;(-195*LOG10(RESD)+516),5,0)</f>
        <v>#REF!</v>
      </c>
      <c r="P12" s="23" t="e">
        <f>IF(#REF!&lt;(239*LOG10(RESD)+1995),11,0)</f>
        <v>#REF!</v>
      </c>
    </row>
    <row r="13" spans="1:16" ht="19.5" thickTop="1" thickBot="1">
      <c r="A13" s="48" t="s">
        <v>2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50"/>
      <c r="N13" s="47"/>
      <c r="O13" s="23" t="e">
        <f>IF(#REF!&gt;(-195*LOG10(RESD)+530),6,0)</f>
        <v>#REF!</v>
      </c>
      <c r="P13" s="23" t="e">
        <f>IF(#REF!&lt;(246*LOG10(RESD)+2020),10,0)</f>
        <v>#REF!</v>
      </c>
    </row>
    <row r="14" spans="1:16" ht="13.5" thickTop="1">
      <c r="A14" s="6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31"/>
      <c r="O14" s="23" t="e">
        <f>IF(#REF!&gt;(-195*LOG10(RESD)+544),7,0)</f>
        <v>#REF!</v>
      </c>
      <c r="P14" s="23" t="e">
        <f>IF(#REF!&lt;(253*LOG10(RESD)+2050),9,0)</f>
        <v>#REF!</v>
      </c>
    </row>
    <row r="15" spans="1:16">
      <c r="A15" s="70" t="s">
        <v>3</v>
      </c>
      <c r="B15" s="8"/>
      <c r="C15" s="8"/>
      <c r="D15" s="8"/>
      <c r="E15" s="8"/>
      <c r="F15" s="9"/>
      <c r="G15" s="7"/>
      <c r="H15" s="8"/>
      <c r="I15" s="8"/>
      <c r="J15" s="8"/>
      <c r="K15" s="8"/>
      <c r="L15" s="8"/>
      <c r="M15" s="8"/>
      <c r="N15" s="2"/>
      <c r="O15" s="23" t="e">
        <f>IF(#REF!&gt;(-195*LOG10(RESD)+558),8,0)</f>
        <v>#REF!</v>
      </c>
      <c r="P15" s="23" t="e">
        <f>IF(#REF!&lt;(260*LOG10(RESD)+2080),8,0)</f>
        <v>#REF!</v>
      </c>
    </row>
    <row r="16" spans="1:16">
      <c r="A16" s="70" t="s">
        <v>4</v>
      </c>
      <c r="B16" s="8"/>
      <c r="C16" s="8"/>
      <c r="D16" s="8"/>
      <c r="E16" s="8"/>
      <c r="F16" s="9"/>
      <c r="G16" s="7"/>
      <c r="H16" s="8"/>
      <c r="I16" s="8"/>
      <c r="J16" s="8"/>
      <c r="K16" s="8"/>
      <c r="L16" s="8"/>
      <c r="M16" s="8"/>
      <c r="N16" s="2"/>
      <c r="O16" s="23" t="e">
        <f>IF(#REF!&gt;(-195*LOG10(RESD)+572),9,0)</f>
        <v>#REF!</v>
      </c>
      <c r="P16" s="23" t="e">
        <f>IF(#REF!&lt;(267*LOG10(RESD)+2110),7,0)</f>
        <v>#REF!</v>
      </c>
    </row>
    <row r="17" spans="1:20">
      <c r="A17" s="70" t="s">
        <v>5</v>
      </c>
      <c r="B17" s="8"/>
      <c r="C17" s="8"/>
      <c r="D17" s="8"/>
      <c r="E17" s="8"/>
      <c r="F17" s="9"/>
      <c r="G17" s="9"/>
      <c r="H17" s="8"/>
      <c r="I17" s="8"/>
      <c r="J17" s="8"/>
      <c r="K17" s="8"/>
      <c r="L17" s="8"/>
      <c r="M17" s="8"/>
      <c r="N17" s="2"/>
      <c r="O17" s="23" t="e">
        <f>IF(#REF!&gt;(-195*LOG10(RESD)+586),10,0)</f>
        <v>#REF!</v>
      </c>
      <c r="P17" s="23" t="e">
        <f>IF(#REF!&lt;(274*LOG10(RESD)+2140),6,0)</f>
        <v>#REF!</v>
      </c>
    </row>
    <row r="18" spans="1:20">
      <c r="A18" s="70" t="s">
        <v>6</v>
      </c>
      <c r="B18" s="8"/>
      <c r="C18" s="8"/>
      <c r="D18" s="8"/>
      <c r="E18" s="8"/>
      <c r="F18" s="9"/>
      <c r="G18" s="9"/>
      <c r="H18" s="8"/>
      <c r="I18" s="8"/>
      <c r="J18" s="8"/>
      <c r="K18" s="8"/>
      <c r="L18" s="8"/>
      <c r="M18" s="8"/>
      <c r="N18" s="2"/>
      <c r="O18" s="23" t="e">
        <f>IF(#REF!&gt;(-195*LOG10(RESD)+600),11,0)</f>
        <v>#REF!</v>
      </c>
      <c r="P18" s="23" t="e">
        <f>IF(#REF!&lt;(281*LOG10(RESD)+2170),5,0)</f>
        <v>#REF!</v>
      </c>
    </row>
    <row r="19" spans="1:20">
      <c r="A19" s="70"/>
      <c r="B19" s="8"/>
      <c r="C19" s="8"/>
      <c r="D19" s="8"/>
      <c r="E19" s="8"/>
      <c r="F19" s="9"/>
      <c r="G19" s="7"/>
      <c r="H19" s="8"/>
      <c r="I19" s="8"/>
      <c r="J19" s="8"/>
      <c r="K19" s="8"/>
      <c r="L19" s="8"/>
      <c r="M19" s="8"/>
      <c r="N19" s="2"/>
      <c r="O19" s="23" t="e">
        <f>IF(#REF!&gt;(-195*LOG10(RESD)+614),12,0)</f>
        <v>#REF!</v>
      </c>
      <c r="P19" s="23" t="e">
        <f>IF(#REF!&lt;(288*LOG10(RESD)+2200),4,0)</f>
        <v>#REF!</v>
      </c>
    </row>
    <row r="20" spans="1:20" ht="13.5" thickBot="1">
      <c r="A20" s="71"/>
      <c r="B20" s="8"/>
      <c r="C20" s="8"/>
      <c r="D20" s="8"/>
      <c r="E20" s="8"/>
      <c r="F20" s="9"/>
      <c r="G20" s="8"/>
      <c r="H20" s="8"/>
      <c r="I20" s="8"/>
      <c r="J20" s="8"/>
      <c r="K20" s="8"/>
      <c r="L20" s="8"/>
      <c r="M20" s="8"/>
      <c r="N20" s="2"/>
      <c r="O20" s="23" t="e">
        <f>IF(#REF!&gt;(-195*LOG10(RESD)+628),13,0)</f>
        <v>#REF!</v>
      </c>
      <c r="P20" s="23" t="e">
        <f>IF(#REF!&lt;(295*LOG10(RESD)+2232),3,0)</f>
        <v>#REF!</v>
      </c>
    </row>
    <row r="21" spans="1:20" ht="19.5" thickTop="1" thickBot="1">
      <c r="A21" s="48" t="s">
        <v>7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50"/>
      <c r="N21" s="32"/>
      <c r="O21" s="23" t="e">
        <f>IF(#REF!&gt;(-195*LOG10(RESD)+642),14,0)</f>
        <v>#REF!</v>
      </c>
      <c r="P21" s="23" t="e">
        <f>IF(#REF!&lt;(302*LOG10(RESD)+2264),2,0)</f>
        <v>#REF!</v>
      </c>
    </row>
    <row r="22" spans="1:20" ht="13.5" thickTop="1">
      <c r="A22" s="72" t="s">
        <v>8</v>
      </c>
      <c r="B22" s="29" t="s">
        <v>9</v>
      </c>
      <c r="C22" s="29" t="s">
        <v>10</v>
      </c>
      <c r="D22" s="29" t="s">
        <v>11</v>
      </c>
      <c r="E22" s="29" t="s">
        <v>12</v>
      </c>
      <c r="F22" s="29" t="s">
        <v>13</v>
      </c>
      <c r="G22" s="29" t="s">
        <v>14</v>
      </c>
      <c r="H22" s="29" t="s">
        <v>15</v>
      </c>
      <c r="I22" s="29" t="s">
        <v>16</v>
      </c>
      <c r="J22" s="29" t="s">
        <v>17</v>
      </c>
      <c r="K22" s="29" t="s">
        <v>18</v>
      </c>
      <c r="L22" s="29" t="s">
        <v>19</v>
      </c>
      <c r="M22" s="29" t="s">
        <v>20</v>
      </c>
      <c r="O22" s="23" t="e">
        <f>IF(#REF!&gt;(-195*LOG10(RESD)+656),15,0)</f>
        <v>#REF!</v>
      </c>
      <c r="P22" s="23" t="e">
        <f>IF(#REF!&lt;(309*LOG10(RESD)+2300),1,0)</f>
        <v>#REF!</v>
      </c>
      <c r="S22" s="9"/>
      <c r="T22" s="9"/>
    </row>
    <row r="23" spans="1:20" ht="13.5" thickBot="1">
      <c r="A23" s="72" t="s">
        <v>21</v>
      </c>
      <c r="B23" s="29" t="str">
        <f>IF(RESD="M","'C","'F")</f>
        <v>'C</v>
      </c>
      <c r="C23" s="29" t="str">
        <f>IF(RESD="M","'C","'F")</f>
        <v>'C</v>
      </c>
      <c r="D23" s="29" t="str">
        <f>IF(RESD="M","m","ft")</f>
        <v>m</v>
      </c>
      <c r="E23" s="29" t="str">
        <f>IF(RESD="M","m","ft")</f>
        <v>m</v>
      </c>
      <c r="F23" s="29" t="s">
        <v>22</v>
      </c>
      <c r="G23" s="29" t="s">
        <v>23</v>
      </c>
      <c r="H23" s="29" t="s">
        <v>24</v>
      </c>
      <c r="I23" s="29" t="s">
        <v>24</v>
      </c>
      <c r="J23" s="29" t="s">
        <v>24</v>
      </c>
      <c r="K23" s="29" t="s">
        <v>25</v>
      </c>
      <c r="L23" s="29" t="s">
        <v>26</v>
      </c>
      <c r="M23" s="29" t="str">
        <f>IF(RESD="M","'C","'F")</f>
        <v>'C</v>
      </c>
      <c r="O23" s="19" t="e">
        <f>IF(#REF!&gt;(-195*LOG10(RESD)+670),16,0)</f>
        <v>#REF!</v>
      </c>
      <c r="P23" s="19" t="e">
        <f>IF(#REF!&gt;=(309*LOG10(RESD)+2300),0,0)</f>
        <v>#REF!</v>
      </c>
      <c r="S23" s="9"/>
      <c r="T23" s="9"/>
    </row>
    <row r="24" spans="1:20" ht="14.25" thickTop="1" thickBot="1">
      <c r="A24" s="51" t="s">
        <v>27</v>
      </c>
      <c r="B24" s="52">
        <v>15</v>
      </c>
      <c r="C24" s="52">
        <v>35</v>
      </c>
      <c r="D24" s="52">
        <v>2100</v>
      </c>
      <c r="E24" s="52">
        <v>2000</v>
      </c>
      <c r="F24" s="52">
        <v>100</v>
      </c>
      <c r="G24" s="53">
        <f>6726/3.281</f>
        <v>2049.9847607436755</v>
      </c>
      <c r="H24" s="52">
        <v>1.2</v>
      </c>
      <c r="I24" s="52">
        <v>0.21</v>
      </c>
      <c r="J24" s="52">
        <v>-60</v>
      </c>
      <c r="K24" s="54">
        <v>0.4</v>
      </c>
      <c r="L24" s="55">
        <v>4.6862190138426803E-2</v>
      </c>
      <c r="M24" s="52">
        <v>25</v>
      </c>
      <c r="S24" s="5"/>
      <c r="T24" s="5"/>
    </row>
    <row r="25" spans="1:20" ht="14.25" thickTop="1" thickBot="1">
      <c r="A25" s="71"/>
      <c r="B25" s="17"/>
      <c r="C25" s="17"/>
      <c r="D25" s="17"/>
      <c r="E25" s="17"/>
      <c r="F25" s="15"/>
      <c r="G25" s="15"/>
      <c r="H25" s="17"/>
      <c r="I25" s="14"/>
      <c r="J25" s="14"/>
      <c r="K25" s="4"/>
      <c r="L25" s="4"/>
      <c r="M25" s="5"/>
      <c r="N25" s="3"/>
      <c r="O25" s="6"/>
      <c r="P25" s="4"/>
      <c r="Q25" s="6"/>
      <c r="R25" s="5"/>
      <c r="S25" s="5"/>
      <c r="T25" s="5"/>
    </row>
    <row r="26" spans="1:20" ht="19.5" thickTop="1" thickBot="1">
      <c r="A26" s="48" t="s">
        <v>28</v>
      </c>
      <c r="B26" s="57"/>
      <c r="C26" s="57"/>
      <c r="D26" s="57"/>
      <c r="E26" s="57"/>
      <c r="F26" s="57"/>
      <c r="G26" s="58"/>
      <c r="H26" s="58"/>
      <c r="I26" s="57"/>
      <c r="J26" s="59"/>
      <c r="K26" s="60"/>
      <c r="L26" s="60"/>
      <c r="M26" s="61"/>
      <c r="N26" s="56"/>
      <c r="O26" s="6"/>
      <c r="P26" s="4"/>
      <c r="Q26" s="6"/>
      <c r="R26" s="5"/>
      <c r="S26" s="5"/>
      <c r="T26" s="5"/>
    </row>
    <row r="27" spans="1:20" ht="13.5" thickTop="1">
      <c r="A27" s="72"/>
      <c r="B27" s="29"/>
      <c r="C27" s="29"/>
      <c r="D27" s="29" t="s">
        <v>29</v>
      </c>
      <c r="E27" s="29"/>
      <c r="F27" s="29" t="s">
        <v>30</v>
      </c>
      <c r="G27" s="29"/>
      <c r="H27" s="29"/>
      <c r="I27" s="29" t="s">
        <v>31</v>
      </c>
      <c r="J27" s="29"/>
      <c r="K27" s="29"/>
      <c r="L27" s="29"/>
      <c r="M27" s="29"/>
      <c r="N27" s="3"/>
      <c r="O27" s="6"/>
      <c r="P27" s="4"/>
      <c r="Q27" s="6"/>
      <c r="R27" s="5"/>
      <c r="S27" s="5"/>
      <c r="T27" s="5"/>
    </row>
    <row r="28" spans="1:20" ht="13.5" thickBot="1">
      <c r="A28" s="72"/>
      <c r="B28" s="29"/>
      <c r="C28" s="29"/>
      <c r="D28" s="29" t="s">
        <v>32</v>
      </c>
      <c r="E28" s="29"/>
      <c r="F28" s="29" t="s">
        <v>33</v>
      </c>
      <c r="G28" s="29"/>
      <c r="H28" s="29"/>
      <c r="I28" s="29" t="s">
        <v>34</v>
      </c>
      <c r="J28" s="29" t="str">
        <f>IF(RESD="M","'C","'F")</f>
        <v>'C</v>
      </c>
      <c r="K28" s="29" t="s">
        <v>35</v>
      </c>
      <c r="L28" s="29"/>
      <c r="M28" s="29"/>
      <c r="N28" s="3"/>
      <c r="O28" s="6"/>
      <c r="P28" s="4"/>
      <c r="Q28" s="6"/>
      <c r="R28" s="5"/>
      <c r="S28" s="5"/>
      <c r="T28" s="5"/>
    </row>
    <row r="29" spans="1:20" ht="14.25" thickTop="1" thickBot="1">
      <c r="A29" s="70" t="s">
        <v>36</v>
      </c>
      <c r="B29" s="18"/>
      <c r="C29" s="18"/>
      <c r="D29" s="30">
        <v>1</v>
      </c>
      <c r="E29" s="13"/>
      <c r="F29" s="62">
        <f>IF(D29,(400/I29/F24)^0.88,10^6)</f>
        <v>6.2571341775652031E-2</v>
      </c>
      <c r="G29" s="16"/>
      <c r="H29" s="16"/>
      <c r="I29" s="10">
        <f>IF(RESD="M",9/5*J29+32,J29)</f>
        <v>93.285714285714292</v>
      </c>
      <c r="J29" s="21">
        <f>B24+(C24-B24)/D24*E24</f>
        <v>34.047619047619051</v>
      </c>
      <c r="K29" s="11">
        <f>IF(RESD="M",21.5,6.8)</f>
        <v>21.5</v>
      </c>
      <c r="L29" s="14"/>
      <c r="M29" s="6"/>
      <c r="N29" s="3"/>
      <c r="O29" s="5"/>
      <c r="P29" s="4"/>
      <c r="Q29" s="6"/>
      <c r="R29" s="5"/>
      <c r="S29" s="5"/>
      <c r="T29" s="5"/>
    </row>
    <row r="30" spans="1:20" ht="14.25" thickTop="1" thickBot="1">
      <c r="A30" s="71" t="s">
        <v>37</v>
      </c>
      <c r="B30" s="18"/>
      <c r="C30" s="18"/>
      <c r="D30" s="30">
        <v>1</v>
      </c>
      <c r="E30" s="13"/>
      <c r="F30" s="62">
        <f>IF(D30,-(0.58-10^(0.69*0.85*K24/10^(-J24/(60+0.122*I29))-0.24)),10^6)</f>
        <v>4.2108597667423475E-2</v>
      </c>
      <c r="G30" s="16"/>
      <c r="H30" s="16"/>
      <c r="I30" s="16"/>
      <c r="J30" s="24"/>
      <c r="K30" s="6"/>
      <c r="L30" s="14"/>
      <c r="M30" s="6"/>
      <c r="N30" s="3"/>
      <c r="O30" s="5"/>
      <c r="P30" s="4"/>
      <c r="Q30" s="6"/>
      <c r="R30" s="5"/>
      <c r="S30" s="5"/>
      <c r="T30" s="5"/>
    </row>
    <row r="31" spans="1:20" ht="14.25" thickTop="1" thickBot="1">
      <c r="A31" s="71" t="s">
        <v>38</v>
      </c>
      <c r="B31" s="18"/>
      <c r="C31" s="18"/>
      <c r="D31" s="30">
        <v>1</v>
      </c>
      <c r="E31" s="13"/>
      <c r="F31" s="62">
        <f>IF(D31,(I24^2)*H24/1,10^6)</f>
        <v>5.2919999999999988E-2</v>
      </c>
      <c r="G31" s="16"/>
      <c r="H31" s="16"/>
      <c r="I31" s="16"/>
      <c r="J31" s="24"/>
      <c r="K31" s="6"/>
      <c r="L31" s="14"/>
      <c r="M31" s="6"/>
      <c r="N31" s="3"/>
      <c r="O31" s="5"/>
      <c r="P31" s="4"/>
      <c r="Q31" s="6"/>
      <c r="R31" s="5"/>
      <c r="S31" s="5"/>
      <c r="T31" s="5"/>
    </row>
    <row r="32" spans="1:20" ht="14.25" thickTop="1" thickBot="1">
      <c r="A32" s="71" t="s">
        <v>39</v>
      </c>
      <c r="B32" s="18"/>
      <c r="C32" s="18"/>
      <c r="D32" s="30">
        <v>1</v>
      </c>
      <c r="E32" s="13"/>
      <c r="F32" s="62">
        <f>IF(D32,+L24*(M24+K29)/(J29+K29),10^6)</f>
        <v>3.9229257325481159E-2</v>
      </c>
      <c r="G32" s="16"/>
      <c r="H32" s="16"/>
      <c r="I32" s="16"/>
      <c r="J32" s="24"/>
      <c r="K32" s="6"/>
      <c r="L32" s="14"/>
      <c r="M32" s="6"/>
      <c r="N32" s="3"/>
      <c r="O32" s="5"/>
      <c r="P32" s="4"/>
      <c r="Q32" s="6"/>
      <c r="R32" s="5"/>
      <c r="S32" s="5"/>
      <c r="T32" s="5"/>
    </row>
    <row r="33" spans="1:20" ht="14.25" thickTop="1" thickBot="1">
      <c r="A33" s="71" t="s">
        <v>40</v>
      </c>
      <c r="B33" s="18"/>
      <c r="C33" s="18"/>
      <c r="D33" s="30">
        <v>1</v>
      </c>
      <c r="E33" s="13"/>
      <c r="F33" s="63">
        <f>IF(AND(ABS(D32),D33=0),F32,IF(AND(ABS(D31),D33=0),F31,IF(AND(ABS(D30),D33=0),F30,IF(AND(ABS(D29),D33=0),F29,IF(D33,MIN(F29*IF(D29,1,99),F30*IF(D30,1,99),F31*IF(D31,1,99),F32*IF(D32,1,99)),0.25)))))</f>
        <v>3.9229257325481159E-2</v>
      </c>
      <c r="G33" s="16"/>
      <c r="H33" s="16"/>
      <c r="I33" s="16"/>
      <c r="J33" s="24"/>
      <c r="K33" s="6"/>
      <c r="L33" s="14"/>
      <c r="M33" s="6"/>
      <c r="N33" s="3"/>
      <c r="O33" s="5"/>
      <c r="P33" s="4"/>
      <c r="Q33" s="6"/>
      <c r="R33" s="5"/>
      <c r="S33" s="5"/>
      <c r="T33" s="5"/>
    </row>
    <row r="34" spans="1:20" ht="13.5" thickTop="1">
      <c r="A34" s="69"/>
      <c r="B34" s="18"/>
      <c r="C34" s="18"/>
      <c r="D34" s="12"/>
      <c r="E34" s="18"/>
      <c r="F34" s="16"/>
      <c r="G34" s="16"/>
      <c r="H34" s="16"/>
      <c r="I34" s="16"/>
      <c r="J34" s="24"/>
      <c r="K34" s="6"/>
      <c r="L34" s="14"/>
      <c r="M34" s="6"/>
      <c r="N34" s="3"/>
      <c r="O34" s="5"/>
      <c r="P34" s="4"/>
      <c r="Q34" s="6"/>
      <c r="R34" s="5"/>
      <c r="S34" s="5"/>
      <c r="T34" s="5"/>
    </row>
    <row r="35" spans="1:20" ht="13.5" thickBot="1">
      <c r="A35" s="69"/>
      <c r="B35" s="8"/>
      <c r="C35" s="8"/>
      <c r="D35" s="8"/>
      <c r="E35" s="8"/>
      <c r="F35" s="8"/>
      <c r="G35" s="14"/>
      <c r="H35" s="14"/>
      <c r="I35" s="15"/>
      <c r="J35" s="15"/>
      <c r="K35" s="16"/>
      <c r="L35" s="14"/>
      <c r="M35" s="6"/>
      <c r="N35" s="3"/>
      <c r="O35" s="5"/>
      <c r="P35" s="4"/>
      <c r="Q35" s="6"/>
      <c r="R35" s="5"/>
      <c r="S35" s="5"/>
      <c r="T35" s="5"/>
    </row>
    <row r="36" spans="1:20" ht="19.5" thickTop="1" thickBot="1">
      <c r="A36" s="48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  <c r="N36" s="56"/>
      <c r="O36" s="6"/>
      <c r="P36" s="4"/>
      <c r="Q36" s="6"/>
      <c r="R36" s="5"/>
      <c r="S36" s="5"/>
      <c r="T36" s="5"/>
    </row>
    <row r="37" spans="1:20" ht="13.5" thickTop="1">
      <c r="B37" s="9"/>
      <c r="C37" s="9"/>
      <c r="D37" s="9"/>
      <c r="E37" s="9"/>
      <c r="F37" s="9"/>
      <c r="G37" s="9"/>
      <c r="H37" s="9"/>
      <c r="I37" s="9"/>
      <c r="J37" s="7"/>
      <c r="K37" s="9"/>
      <c r="L37" s="9"/>
      <c r="M37" s="9"/>
      <c r="N37" s="9"/>
      <c r="O37" s="9"/>
      <c r="P37" s="9"/>
      <c r="Q37" s="9"/>
      <c r="R37" s="9"/>
      <c r="S37" s="8"/>
      <c r="T37" s="8"/>
    </row>
    <row r="38" spans="1:20">
      <c r="B38" s="7"/>
      <c r="C38" s="7"/>
      <c r="D38" s="7"/>
      <c r="E38" s="7"/>
      <c r="F38" s="5"/>
      <c r="G38" s="5"/>
      <c r="H38" s="7"/>
      <c r="I38" s="4"/>
      <c r="J38" s="4"/>
      <c r="K38" s="4"/>
      <c r="L38" s="4"/>
      <c r="M38" s="5"/>
      <c r="N38" s="5"/>
      <c r="O38" s="6"/>
      <c r="P38" s="4"/>
      <c r="Q38" s="6"/>
      <c r="R38" s="8"/>
      <c r="S38" s="8"/>
      <c r="T38" s="8"/>
    </row>
    <row r="39" spans="1:20">
      <c r="B39" s="7"/>
      <c r="C39" s="7"/>
      <c r="D39" s="7"/>
      <c r="E39" s="7"/>
      <c r="F39" s="5"/>
      <c r="G39" s="5"/>
      <c r="H39" s="7"/>
      <c r="I39" s="4"/>
      <c r="J39" s="4"/>
      <c r="K39" s="4"/>
      <c r="L39" s="4"/>
      <c r="M39" s="5"/>
      <c r="N39" s="5"/>
      <c r="O39" s="6"/>
      <c r="P39" s="4"/>
      <c r="Q39" s="6"/>
      <c r="R39" s="8"/>
      <c r="S39" s="8"/>
      <c r="T39" s="8"/>
    </row>
    <row r="40" spans="1:20">
      <c r="B40" s="7"/>
      <c r="C40" s="7"/>
      <c r="D40" s="7"/>
      <c r="E40" s="7"/>
      <c r="F40" s="5"/>
      <c r="G40" s="5"/>
      <c r="H40" s="7"/>
      <c r="I40" s="4"/>
      <c r="J40" s="4"/>
      <c r="K40" s="4"/>
      <c r="L40" s="4"/>
      <c r="M40" s="5"/>
      <c r="N40" s="5"/>
      <c r="O40" s="6"/>
      <c r="P40" s="4"/>
      <c r="Q40" s="6"/>
      <c r="R40" s="8"/>
      <c r="S40" s="8"/>
      <c r="T40" s="8"/>
    </row>
    <row r="41" spans="1:20">
      <c r="B41" s="7"/>
      <c r="C41" s="7"/>
      <c r="D41" s="7"/>
      <c r="E41" s="7"/>
      <c r="F41" s="5"/>
      <c r="G41" s="5"/>
      <c r="H41" s="7"/>
      <c r="I41" s="4"/>
      <c r="J41" s="4"/>
      <c r="K41" s="4"/>
      <c r="L41" s="4"/>
      <c r="M41" s="5"/>
      <c r="N41" s="5"/>
      <c r="O41" s="6"/>
      <c r="P41" s="4"/>
      <c r="Q41" s="6"/>
      <c r="R41" s="8"/>
      <c r="S41" s="8"/>
      <c r="T41" s="8"/>
    </row>
    <row r="42" spans="1:20">
      <c r="B42" s="7"/>
      <c r="C42" s="7"/>
      <c r="D42" s="7"/>
      <c r="E42" s="7"/>
      <c r="F42" s="5"/>
      <c r="G42" s="5"/>
      <c r="H42" s="7"/>
      <c r="I42" s="4"/>
      <c r="J42" s="4"/>
      <c r="K42" s="4"/>
      <c r="L42" s="4"/>
      <c r="M42" s="5"/>
      <c r="N42" s="5"/>
      <c r="O42" s="6"/>
      <c r="P42" s="4"/>
      <c r="Q42" s="6"/>
      <c r="R42" s="8"/>
      <c r="S42" s="8"/>
      <c r="T42" s="8"/>
    </row>
    <row r="43" spans="1:20">
      <c r="B43" s="7"/>
      <c r="C43" s="7"/>
      <c r="D43" s="7"/>
      <c r="E43" s="7"/>
      <c r="F43" s="5"/>
      <c r="G43" s="5"/>
      <c r="H43" s="7"/>
      <c r="I43" s="4"/>
      <c r="J43" s="4"/>
      <c r="K43" s="4"/>
      <c r="L43" s="4"/>
      <c r="M43" s="5"/>
      <c r="N43" s="5"/>
      <c r="O43" s="6"/>
      <c r="P43" s="4"/>
      <c r="Q43" s="6"/>
      <c r="R43" s="8"/>
      <c r="S43" s="8"/>
      <c r="T43" s="8"/>
    </row>
    <row r="44" spans="1:20">
      <c r="A44" s="8"/>
      <c r="B44" s="8"/>
      <c r="C44" s="7"/>
      <c r="D44" s="7"/>
      <c r="E44" s="7"/>
      <c r="F44" s="5"/>
      <c r="G44" s="5"/>
      <c r="H44" s="7"/>
      <c r="I44" s="4"/>
      <c r="J44" s="4"/>
      <c r="K44" s="4"/>
      <c r="L44" s="4"/>
      <c r="M44" s="5"/>
      <c r="N44" s="5"/>
      <c r="O44" s="6"/>
      <c r="P44" s="4"/>
      <c r="Q44" s="6"/>
      <c r="R44" s="8"/>
      <c r="S44" s="8"/>
      <c r="T44" s="8"/>
    </row>
    <row r="45" spans="1:20">
      <c r="A45" s="7"/>
      <c r="B45" s="7"/>
      <c r="C45" s="7"/>
      <c r="D45" s="7"/>
      <c r="E45" s="7"/>
      <c r="F45" s="5"/>
      <c r="G45" s="5"/>
      <c r="H45" s="7"/>
      <c r="I45" s="4"/>
      <c r="J45" s="4"/>
      <c r="K45" s="4"/>
      <c r="L45" s="4"/>
      <c r="M45" s="5"/>
      <c r="N45" s="5"/>
      <c r="O45" s="6"/>
      <c r="P45" s="4"/>
      <c r="Q45" s="6"/>
      <c r="R45" s="8"/>
      <c r="S45" s="8"/>
      <c r="T45" s="8"/>
    </row>
    <row r="46" spans="1:20">
      <c r="A46" s="7"/>
      <c r="B46" s="7"/>
      <c r="C46" s="7"/>
      <c r="D46" s="7"/>
      <c r="E46" s="7"/>
      <c r="F46" s="5"/>
      <c r="G46" s="5"/>
      <c r="H46" s="7"/>
      <c r="I46" s="4"/>
      <c r="J46" s="4"/>
      <c r="K46" s="4"/>
      <c r="L46" s="4"/>
      <c r="M46" s="5"/>
      <c r="N46" s="5"/>
      <c r="O46" s="6"/>
      <c r="P46" s="4"/>
      <c r="Q46" s="6"/>
      <c r="R46" s="8"/>
      <c r="S46" s="8"/>
      <c r="T46" s="8"/>
    </row>
    <row r="47" spans="1:20">
      <c r="A47" s="7"/>
      <c r="B47" s="7"/>
      <c r="C47" s="7"/>
      <c r="D47" s="7"/>
      <c r="E47" s="7"/>
      <c r="F47" s="5"/>
      <c r="G47" s="5"/>
      <c r="H47" s="7"/>
      <c r="I47" s="4"/>
      <c r="J47" s="4"/>
      <c r="K47" s="4"/>
      <c r="L47" s="4"/>
      <c r="M47" s="5"/>
      <c r="N47" s="5"/>
      <c r="O47" s="6"/>
      <c r="P47" s="4"/>
      <c r="Q47" s="6"/>
      <c r="R47" s="8"/>
      <c r="S47" s="8"/>
      <c r="T47" s="8"/>
    </row>
    <row r="48" spans="1:20">
      <c r="A48" s="7"/>
      <c r="B48" s="7"/>
      <c r="C48" s="7"/>
      <c r="D48" s="7"/>
      <c r="E48" s="7"/>
      <c r="F48" s="5"/>
      <c r="G48" s="5"/>
      <c r="H48" s="7"/>
      <c r="I48" s="4"/>
      <c r="J48" s="4"/>
      <c r="K48" s="4"/>
      <c r="L48" s="4"/>
      <c r="M48" s="5"/>
      <c r="N48" s="5"/>
      <c r="O48" s="6"/>
      <c r="P48" s="4"/>
      <c r="Q48" s="6"/>
      <c r="R48" s="8"/>
      <c r="S48" s="8"/>
      <c r="T48" s="8"/>
    </row>
    <row r="49" spans="1:20">
      <c r="A49" s="7"/>
      <c r="B49" s="7"/>
      <c r="C49" s="7"/>
      <c r="D49" s="7"/>
      <c r="E49" s="7"/>
      <c r="F49" s="5"/>
      <c r="G49" s="5"/>
      <c r="H49" s="7"/>
      <c r="I49" s="4"/>
      <c r="J49" s="4"/>
      <c r="K49" s="4"/>
      <c r="L49" s="4"/>
      <c r="M49" s="5"/>
      <c r="N49" s="5"/>
      <c r="O49" s="6"/>
      <c r="P49" s="4"/>
      <c r="Q49" s="6"/>
      <c r="R49" s="8"/>
      <c r="S49" s="8"/>
      <c r="T49" s="8"/>
    </row>
    <row r="50" spans="1:20">
      <c r="A50" s="7"/>
      <c r="B50" s="7"/>
      <c r="C50" s="7"/>
      <c r="D50" s="7"/>
      <c r="E50" s="7"/>
      <c r="F50" s="5"/>
      <c r="G50" s="5"/>
      <c r="H50" s="7"/>
      <c r="I50" s="4"/>
      <c r="J50" s="4"/>
      <c r="K50" s="4"/>
      <c r="L50" s="4"/>
      <c r="M50" s="5"/>
      <c r="N50" s="5"/>
      <c r="O50" s="6"/>
      <c r="P50" s="4"/>
      <c r="Q50" s="6"/>
      <c r="R50" s="8"/>
      <c r="S50" s="8"/>
      <c r="T50" s="8"/>
    </row>
    <row r="51" spans="1:20">
      <c r="A51" s="8"/>
      <c r="B51" s="8"/>
      <c r="C51" s="7"/>
      <c r="D51" s="7"/>
      <c r="E51" s="7"/>
      <c r="F51" s="5"/>
      <c r="G51" s="5"/>
      <c r="H51" s="7"/>
      <c r="I51" s="4"/>
      <c r="J51" s="4"/>
      <c r="K51" s="4"/>
      <c r="L51" s="4"/>
      <c r="M51" s="5"/>
      <c r="N51" s="5"/>
      <c r="O51" s="6"/>
      <c r="P51" s="4"/>
      <c r="Q51" s="6"/>
      <c r="R51" s="8"/>
      <c r="S51" s="8"/>
      <c r="T51" s="8"/>
    </row>
    <row r="52" spans="1:20">
      <c r="A52" s="7"/>
      <c r="B52" s="7"/>
      <c r="C52" s="7"/>
      <c r="D52" s="7"/>
      <c r="E52" s="7"/>
      <c r="F52" s="5"/>
      <c r="G52" s="5"/>
      <c r="H52" s="7"/>
      <c r="I52" s="4"/>
      <c r="J52" s="4"/>
      <c r="K52" s="4"/>
      <c r="L52" s="4"/>
      <c r="M52" s="5"/>
      <c r="N52" s="5"/>
      <c r="O52" s="6"/>
      <c r="P52" s="4"/>
      <c r="Q52" s="6"/>
      <c r="R52" s="8"/>
      <c r="S52" s="8"/>
      <c r="T52" s="8"/>
    </row>
    <row r="53" spans="1:20">
      <c r="A53" s="7"/>
      <c r="B53" s="7"/>
      <c r="C53" s="7"/>
      <c r="D53" s="7"/>
      <c r="E53" s="7"/>
      <c r="F53" s="5"/>
      <c r="G53" s="5"/>
      <c r="H53" s="7"/>
      <c r="I53" s="4"/>
      <c r="J53" s="4"/>
      <c r="K53" s="4"/>
      <c r="L53" s="4"/>
      <c r="M53" s="5"/>
      <c r="N53" s="5"/>
      <c r="O53" s="6"/>
      <c r="P53" s="4"/>
      <c r="Q53" s="6"/>
      <c r="R53" s="8"/>
      <c r="S53" s="8"/>
      <c r="T53" s="8"/>
    </row>
    <row r="54" spans="1:20">
      <c r="A54" s="7"/>
      <c r="B54" s="7"/>
      <c r="C54" s="7"/>
      <c r="D54" s="7"/>
      <c r="E54" s="7"/>
      <c r="F54" s="5"/>
      <c r="G54" s="5"/>
      <c r="H54" s="7"/>
      <c r="I54" s="4"/>
      <c r="J54" s="4"/>
      <c r="K54" s="4"/>
      <c r="L54" s="4"/>
      <c r="M54" s="5"/>
      <c r="N54" s="5"/>
      <c r="O54" s="6"/>
      <c r="P54" s="4"/>
      <c r="Q54" s="6"/>
      <c r="R54" s="8"/>
      <c r="S54" s="8"/>
      <c r="T54" s="8"/>
    </row>
    <row r="55" spans="1:20">
      <c r="A55" s="7"/>
      <c r="B55" s="7"/>
      <c r="C55" s="7"/>
      <c r="D55" s="7"/>
      <c r="E55" s="7"/>
      <c r="F55" s="5"/>
      <c r="G55" s="5"/>
      <c r="H55" s="7"/>
      <c r="I55" s="4"/>
      <c r="J55" s="4"/>
      <c r="K55" s="4"/>
      <c r="L55" s="4"/>
      <c r="M55" s="5"/>
      <c r="N55" s="5"/>
      <c r="O55" s="6"/>
      <c r="P55" s="4"/>
      <c r="Q55" s="6"/>
      <c r="R55" s="8"/>
      <c r="S55" s="8"/>
      <c r="T55" s="8"/>
    </row>
    <row r="56" spans="1:20">
      <c r="A56" s="7"/>
      <c r="B56" s="7"/>
      <c r="C56" s="7"/>
      <c r="D56" s="7"/>
      <c r="E56" s="7"/>
      <c r="F56" s="5"/>
      <c r="G56" s="5"/>
      <c r="H56" s="7"/>
      <c r="I56" s="4"/>
      <c r="J56" s="4"/>
      <c r="K56" s="4"/>
      <c r="L56" s="4"/>
      <c r="M56" s="5"/>
      <c r="N56" s="5"/>
      <c r="O56" s="6"/>
      <c r="P56" s="4"/>
      <c r="Q56" s="6"/>
      <c r="R56" s="8"/>
      <c r="S56" s="8"/>
      <c r="T56" s="8"/>
    </row>
    <row r="57" spans="1:20">
      <c r="A57" s="7"/>
      <c r="B57" s="7"/>
      <c r="C57" s="7"/>
      <c r="D57" s="7"/>
      <c r="E57" s="7"/>
      <c r="F57" s="5"/>
      <c r="G57" s="5"/>
      <c r="H57" s="7"/>
      <c r="I57" s="4"/>
      <c r="J57" s="4"/>
      <c r="K57" s="4"/>
      <c r="L57" s="4"/>
      <c r="M57" s="5"/>
      <c r="N57" s="5"/>
      <c r="O57" s="6"/>
      <c r="P57" s="4"/>
      <c r="Q57" s="6"/>
      <c r="R57" s="8"/>
      <c r="S57" s="8"/>
      <c r="T57" s="8"/>
    </row>
    <row r="58" spans="1:20">
      <c r="A58" s="8"/>
      <c r="B58" s="8"/>
      <c r="C58" s="7"/>
      <c r="D58" s="7"/>
      <c r="E58" s="7"/>
      <c r="F58" s="5"/>
      <c r="G58" s="5"/>
      <c r="H58" s="7"/>
      <c r="I58" s="4"/>
      <c r="J58" s="4"/>
      <c r="K58" s="4"/>
      <c r="L58" s="4"/>
      <c r="M58" s="5"/>
      <c r="N58" s="5"/>
      <c r="O58" s="6"/>
      <c r="P58" s="4"/>
      <c r="Q58" s="6"/>
      <c r="R58" s="8"/>
      <c r="S58" s="8"/>
      <c r="T58" s="8"/>
    </row>
    <row r="59" spans="1:20">
      <c r="A59" s="7"/>
      <c r="B59" s="7"/>
      <c r="C59" s="7"/>
      <c r="D59" s="7"/>
      <c r="E59" s="7"/>
      <c r="F59" s="5"/>
      <c r="G59" s="5"/>
      <c r="H59" s="7"/>
      <c r="I59" s="4"/>
      <c r="J59" s="4"/>
      <c r="K59" s="4"/>
      <c r="L59" s="4"/>
      <c r="M59" s="5"/>
      <c r="N59" s="5"/>
      <c r="O59" s="6"/>
      <c r="P59" s="4"/>
      <c r="Q59" s="6"/>
      <c r="R59" s="8"/>
      <c r="S59" s="8"/>
      <c r="T59" s="8"/>
    </row>
    <row r="60" spans="1:20">
      <c r="A60" s="7"/>
      <c r="B60" s="7"/>
      <c r="C60" s="7"/>
      <c r="D60" s="7"/>
      <c r="E60" s="7"/>
      <c r="F60" s="5"/>
      <c r="G60" s="5"/>
      <c r="H60" s="7"/>
      <c r="I60" s="4"/>
      <c r="J60" s="4"/>
      <c r="K60" s="4"/>
      <c r="L60" s="4"/>
      <c r="M60" s="5"/>
      <c r="N60" s="5"/>
      <c r="O60" s="6"/>
      <c r="P60" s="4"/>
      <c r="Q60" s="6"/>
      <c r="R60" s="8"/>
      <c r="S60" s="8"/>
      <c r="T60" s="8"/>
    </row>
    <row r="61" spans="1:20">
      <c r="A61" s="7"/>
      <c r="B61" s="7"/>
      <c r="C61" s="7"/>
      <c r="D61" s="7"/>
      <c r="E61" s="7"/>
      <c r="F61" s="5"/>
      <c r="G61" s="5"/>
      <c r="H61" s="7"/>
      <c r="I61" s="4"/>
      <c r="J61" s="4"/>
      <c r="K61" s="4"/>
      <c r="L61" s="4"/>
      <c r="M61" s="5"/>
      <c r="N61" s="5"/>
      <c r="O61" s="6"/>
      <c r="P61" s="4"/>
      <c r="Q61" s="6"/>
      <c r="R61" s="8"/>
      <c r="S61" s="8"/>
      <c r="T61" s="8"/>
    </row>
    <row r="62" spans="1:20">
      <c r="A62" s="7"/>
      <c r="B62" s="7"/>
      <c r="C62" s="7"/>
      <c r="D62" s="7"/>
      <c r="E62" s="7"/>
      <c r="F62" s="5"/>
      <c r="G62" s="5"/>
      <c r="H62" s="7"/>
      <c r="I62" s="4"/>
      <c r="J62" s="4"/>
      <c r="K62" s="4"/>
      <c r="L62" s="4"/>
      <c r="M62" s="5"/>
      <c r="N62" s="5"/>
      <c r="O62" s="6"/>
      <c r="P62" s="4"/>
      <c r="Q62" s="6"/>
      <c r="R62" s="8"/>
      <c r="S62" s="8"/>
      <c r="T62" s="8"/>
    </row>
    <row r="63" spans="1:20">
      <c r="A63" s="7"/>
      <c r="B63" s="7"/>
      <c r="C63" s="7"/>
      <c r="D63" s="7"/>
      <c r="E63" s="7"/>
      <c r="F63" s="5"/>
      <c r="G63" s="5"/>
      <c r="H63" s="7"/>
      <c r="I63" s="4"/>
      <c r="J63" s="4"/>
      <c r="K63" s="4"/>
      <c r="L63" s="4"/>
      <c r="M63" s="5"/>
      <c r="N63" s="5"/>
      <c r="O63" s="6"/>
      <c r="P63" s="4"/>
      <c r="Q63" s="6"/>
      <c r="R63" s="8"/>
      <c r="S63" s="8"/>
      <c r="T63" s="8"/>
    </row>
    <row r="64" spans="1:20">
      <c r="A64" s="7"/>
      <c r="B64" s="7"/>
      <c r="C64" s="7"/>
      <c r="D64" s="7"/>
      <c r="E64" s="7"/>
      <c r="F64" s="5"/>
      <c r="G64" s="5"/>
      <c r="H64" s="7"/>
      <c r="I64" s="4"/>
      <c r="J64" s="4"/>
      <c r="K64" s="4"/>
      <c r="L64" s="4"/>
      <c r="M64" s="5"/>
      <c r="N64" s="5"/>
      <c r="O64" s="6"/>
      <c r="P64" s="4"/>
      <c r="Q64" s="6"/>
      <c r="R64" s="8"/>
      <c r="S64" s="8"/>
      <c r="T64" s="8"/>
    </row>
    <row r="65" spans="1:20">
      <c r="A65" s="8"/>
      <c r="B65" s="8"/>
      <c r="C65" s="8"/>
      <c r="D65" s="7"/>
      <c r="E65" s="7"/>
      <c r="F65" s="5"/>
      <c r="G65" s="5"/>
      <c r="H65" s="7"/>
      <c r="I65" s="4"/>
      <c r="J65" s="4"/>
      <c r="K65" s="4"/>
      <c r="L65" s="4"/>
      <c r="M65" s="5"/>
      <c r="N65" s="5"/>
      <c r="O65" s="6"/>
      <c r="P65" s="4"/>
      <c r="Q65" s="6"/>
      <c r="R65" s="8"/>
      <c r="S65" s="8"/>
      <c r="T65" s="8"/>
    </row>
    <row r="66" spans="1:20">
      <c r="A66" s="7"/>
      <c r="B66" s="7"/>
      <c r="C66" s="7"/>
      <c r="D66" s="7"/>
      <c r="E66" s="7"/>
      <c r="F66" s="5"/>
      <c r="G66" s="5"/>
      <c r="H66" s="7"/>
      <c r="I66" s="4"/>
      <c r="J66" s="4"/>
      <c r="K66" s="4"/>
      <c r="L66" s="4"/>
      <c r="M66" s="5"/>
      <c r="N66" s="5"/>
      <c r="O66" s="6"/>
      <c r="P66" s="4"/>
      <c r="Q66" s="6"/>
      <c r="R66" s="8"/>
      <c r="S66" s="8"/>
      <c r="T66" s="8"/>
    </row>
    <row r="67" spans="1:20">
      <c r="A67" s="7"/>
      <c r="B67" s="7"/>
      <c r="C67" s="7"/>
      <c r="D67" s="7"/>
      <c r="E67" s="7"/>
      <c r="F67" s="5"/>
      <c r="G67" s="5"/>
      <c r="H67" s="7"/>
      <c r="I67" s="4"/>
      <c r="J67" s="4"/>
      <c r="K67" s="4"/>
      <c r="L67" s="4"/>
      <c r="M67" s="5"/>
      <c r="N67" s="5"/>
      <c r="O67" s="6"/>
      <c r="P67" s="4"/>
      <c r="Q67" s="6"/>
      <c r="R67" s="8"/>
      <c r="S67" s="8"/>
      <c r="T67" s="8"/>
    </row>
    <row r="68" spans="1:20">
      <c r="A68" s="7"/>
      <c r="B68" s="7"/>
      <c r="C68" s="7"/>
      <c r="D68" s="7"/>
      <c r="E68" s="7"/>
      <c r="F68" s="5"/>
      <c r="G68" s="5"/>
      <c r="H68" s="7"/>
      <c r="I68" s="4"/>
      <c r="J68" s="4"/>
      <c r="K68" s="4"/>
      <c r="L68" s="4"/>
      <c r="M68" s="5"/>
      <c r="N68" s="5"/>
      <c r="O68" s="6"/>
      <c r="P68" s="4"/>
      <c r="Q68" s="6"/>
      <c r="R68" s="8"/>
      <c r="S68" s="8"/>
      <c r="T68" s="8"/>
    </row>
    <row r="69" spans="1:20">
      <c r="A69" s="7"/>
      <c r="B69" s="7"/>
      <c r="C69" s="7"/>
      <c r="D69" s="7"/>
      <c r="E69" s="7"/>
      <c r="F69" s="5"/>
      <c r="G69" s="5"/>
      <c r="H69" s="7"/>
      <c r="I69" s="4"/>
      <c r="J69" s="4"/>
      <c r="K69" s="4"/>
      <c r="L69" s="4"/>
      <c r="M69" s="5"/>
      <c r="N69" s="5"/>
      <c r="O69" s="6"/>
      <c r="P69" s="4"/>
      <c r="Q69" s="6"/>
      <c r="R69" s="8"/>
      <c r="S69" s="8"/>
      <c r="T69" s="8"/>
    </row>
    <row r="70" spans="1:20">
      <c r="A70" s="7"/>
      <c r="B70" s="7"/>
      <c r="C70" s="7"/>
      <c r="D70" s="7"/>
      <c r="E70" s="7"/>
      <c r="F70" s="5"/>
      <c r="G70" s="5"/>
      <c r="H70" s="7"/>
      <c r="I70" s="4"/>
      <c r="J70" s="4"/>
      <c r="K70" s="4"/>
      <c r="L70" s="4"/>
      <c r="M70" s="5"/>
      <c r="N70" s="5"/>
      <c r="O70" s="6"/>
      <c r="P70" s="4"/>
      <c r="Q70" s="6"/>
      <c r="R70" s="8"/>
      <c r="S70" s="8"/>
      <c r="T70" s="8"/>
    </row>
    <row r="71" spans="1:20">
      <c r="A71" s="7"/>
      <c r="B71" s="7"/>
      <c r="C71" s="7"/>
      <c r="D71" s="7"/>
      <c r="E71" s="7"/>
      <c r="F71" s="5"/>
      <c r="G71" s="5"/>
      <c r="H71" s="7"/>
      <c r="I71" s="4"/>
      <c r="J71" s="4"/>
      <c r="K71" s="4"/>
      <c r="L71" s="4"/>
      <c r="M71" s="5"/>
      <c r="N71" s="5"/>
      <c r="O71" s="6"/>
      <c r="P71" s="4"/>
      <c r="Q71" s="6"/>
      <c r="R71" s="8"/>
      <c r="S71" s="8"/>
      <c r="T71" s="8"/>
    </row>
    <row r="72" spans="1:20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>
      <c r="A75" s="7"/>
      <c r="B75" s="7"/>
      <c r="C75" s="9"/>
      <c r="D75" s="9"/>
      <c r="E75" s="9"/>
      <c r="F75" s="9"/>
      <c r="G75" s="9"/>
      <c r="H75" s="9"/>
      <c r="I75" s="9"/>
      <c r="J75" s="7"/>
      <c r="K75" s="9"/>
      <c r="L75" s="9"/>
      <c r="M75" s="9"/>
      <c r="N75" s="9"/>
      <c r="O75" s="9"/>
      <c r="P75" s="9"/>
      <c r="Q75" s="9"/>
      <c r="R75" s="8"/>
      <c r="S75" s="8"/>
      <c r="T75" s="8"/>
    </row>
    <row r="76" spans="1:20">
      <c r="A76" s="7"/>
      <c r="B76" s="9"/>
      <c r="C76" s="9"/>
      <c r="D76" s="9"/>
      <c r="E76" s="9"/>
      <c r="F76" s="9"/>
      <c r="G76" s="9"/>
      <c r="H76" s="9"/>
      <c r="I76" s="9"/>
      <c r="J76" s="7"/>
      <c r="K76" s="9"/>
      <c r="L76" s="9"/>
      <c r="M76" s="9"/>
      <c r="N76" s="9"/>
      <c r="O76" s="9"/>
      <c r="P76" s="9"/>
      <c r="Q76" s="9"/>
      <c r="R76" s="8"/>
      <c r="S76" s="8"/>
      <c r="T76" s="8"/>
    </row>
    <row r="77" spans="1:20">
      <c r="A77" s="7"/>
      <c r="B77" s="7"/>
      <c r="C77" s="7"/>
      <c r="D77" s="7"/>
      <c r="E77" s="7"/>
      <c r="F77" s="5"/>
      <c r="G77" s="5"/>
      <c r="H77" s="7"/>
      <c r="I77" s="4"/>
      <c r="J77" s="4"/>
      <c r="K77" s="4"/>
      <c r="L77" s="4"/>
      <c r="M77" s="5"/>
      <c r="N77" s="5"/>
      <c r="O77" s="6"/>
      <c r="P77" s="4"/>
      <c r="Q77" s="6"/>
      <c r="R77" s="8"/>
      <c r="S77" s="8"/>
      <c r="T77" s="8"/>
    </row>
    <row r="78" spans="1:20">
      <c r="A78" s="7"/>
      <c r="B78" s="7"/>
      <c r="C78" s="7"/>
      <c r="D78" s="7"/>
      <c r="E78" s="7"/>
      <c r="F78" s="5"/>
      <c r="G78" s="5"/>
      <c r="H78" s="7"/>
      <c r="I78" s="4"/>
      <c r="J78" s="4"/>
      <c r="K78" s="4"/>
      <c r="L78" s="4"/>
      <c r="M78" s="5"/>
      <c r="N78" s="5"/>
      <c r="O78" s="6"/>
      <c r="P78" s="4"/>
      <c r="Q78" s="6"/>
      <c r="R78" s="8"/>
      <c r="S78" s="8"/>
      <c r="T78" s="8"/>
    </row>
    <row r="79" spans="1:20">
      <c r="A79" s="7"/>
      <c r="B79" s="7"/>
      <c r="C79" s="7"/>
      <c r="D79" s="7"/>
      <c r="E79" s="7"/>
      <c r="F79" s="5"/>
      <c r="G79" s="5"/>
      <c r="H79" s="7"/>
      <c r="I79" s="4"/>
      <c r="J79" s="4"/>
      <c r="K79" s="4"/>
      <c r="L79" s="4"/>
      <c r="M79" s="5"/>
      <c r="N79" s="5"/>
      <c r="O79" s="6"/>
      <c r="P79" s="4"/>
      <c r="Q79" s="6"/>
      <c r="R79" s="8"/>
      <c r="S79" s="8"/>
      <c r="T79" s="8"/>
    </row>
    <row r="80" spans="1:20">
      <c r="A80" s="7"/>
      <c r="B80" s="7"/>
      <c r="C80" s="7"/>
      <c r="D80" s="7"/>
      <c r="E80" s="7"/>
      <c r="F80" s="5"/>
      <c r="G80" s="5"/>
      <c r="H80" s="7"/>
      <c r="I80" s="4"/>
      <c r="J80" s="4"/>
      <c r="K80" s="4"/>
      <c r="L80" s="4"/>
      <c r="M80" s="5"/>
      <c r="N80" s="5"/>
      <c r="O80" s="6"/>
      <c r="P80" s="4"/>
      <c r="Q80" s="6"/>
      <c r="R80" s="8"/>
      <c r="S80" s="8"/>
      <c r="T80" s="8"/>
    </row>
    <row r="81" spans="1:20">
      <c r="A81" s="7"/>
      <c r="B81" s="7"/>
      <c r="C81" s="7"/>
      <c r="D81" s="7"/>
      <c r="E81" s="7"/>
      <c r="F81" s="5"/>
      <c r="G81" s="5"/>
      <c r="H81" s="7"/>
      <c r="I81" s="4"/>
      <c r="J81" s="4"/>
      <c r="K81" s="4"/>
      <c r="L81" s="4"/>
      <c r="M81" s="5"/>
      <c r="N81" s="5"/>
      <c r="O81" s="6"/>
      <c r="P81" s="4"/>
      <c r="Q81" s="6"/>
      <c r="R81" s="8"/>
      <c r="S81" s="8"/>
      <c r="T81" s="8"/>
    </row>
    <row r="82" spans="1:20">
      <c r="A82" s="7"/>
      <c r="B82" s="7"/>
      <c r="C82" s="7"/>
      <c r="D82" s="7"/>
      <c r="E82" s="7"/>
      <c r="F82" s="5"/>
      <c r="G82" s="5"/>
      <c r="H82" s="7"/>
      <c r="I82" s="4"/>
      <c r="J82" s="4"/>
      <c r="K82" s="4"/>
      <c r="L82" s="4"/>
      <c r="M82" s="5"/>
      <c r="N82" s="5"/>
      <c r="O82" s="6"/>
      <c r="P82" s="4"/>
      <c r="Q82" s="6"/>
      <c r="R82" s="8"/>
      <c r="S82" s="8"/>
      <c r="T82" s="8"/>
    </row>
    <row r="83" spans="1:20">
      <c r="A83" s="8"/>
      <c r="B83" s="8"/>
      <c r="C83" s="7"/>
      <c r="D83" s="7"/>
      <c r="E83" s="7"/>
      <c r="F83" s="5"/>
      <c r="G83" s="5"/>
      <c r="H83" s="7"/>
      <c r="I83" s="4"/>
      <c r="J83" s="4"/>
      <c r="K83" s="4"/>
      <c r="L83" s="4"/>
      <c r="M83" s="5"/>
      <c r="N83" s="5"/>
      <c r="O83" s="6"/>
      <c r="P83" s="4"/>
      <c r="Q83" s="6"/>
      <c r="R83" s="8"/>
      <c r="S83" s="8"/>
      <c r="T83" s="8"/>
    </row>
    <row r="84" spans="1:20">
      <c r="A84" s="7"/>
      <c r="B84" s="7"/>
      <c r="C84" s="7"/>
      <c r="D84" s="7"/>
      <c r="E84" s="7"/>
      <c r="F84" s="5"/>
      <c r="G84" s="5"/>
      <c r="H84" s="7"/>
      <c r="I84" s="4"/>
      <c r="J84" s="4"/>
      <c r="K84" s="4"/>
      <c r="L84" s="4"/>
      <c r="M84" s="5"/>
      <c r="N84" s="5"/>
      <c r="O84" s="6"/>
      <c r="P84" s="4"/>
      <c r="Q84" s="6"/>
      <c r="R84" s="8"/>
      <c r="S84" s="8"/>
      <c r="T84" s="8"/>
    </row>
    <row r="85" spans="1:20">
      <c r="A85" s="7"/>
      <c r="B85" s="7"/>
      <c r="C85" s="7"/>
      <c r="D85" s="7"/>
      <c r="E85" s="7"/>
      <c r="F85" s="5"/>
      <c r="G85" s="5"/>
      <c r="H85" s="7"/>
      <c r="I85" s="4"/>
      <c r="J85" s="4"/>
      <c r="K85" s="4"/>
      <c r="L85" s="4"/>
      <c r="M85" s="5"/>
      <c r="N85" s="5"/>
      <c r="O85" s="6"/>
      <c r="P85" s="4"/>
      <c r="Q85" s="6"/>
      <c r="R85" s="8"/>
      <c r="S85" s="8"/>
      <c r="T85" s="8"/>
    </row>
    <row r="86" spans="1:20">
      <c r="A86" s="7"/>
      <c r="B86" s="7"/>
      <c r="C86" s="7"/>
      <c r="D86" s="7"/>
      <c r="E86" s="7"/>
      <c r="F86" s="5"/>
      <c r="G86" s="5"/>
      <c r="H86" s="7"/>
      <c r="I86" s="4"/>
      <c r="J86" s="4"/>
      <c r="K86" s="4"/>
      <c r="L86" s="4"/>
      <c r="M86" s="5"/>
      <c r="N86" s="5"/>
      <c r="O86" s="6"/>
      <c r="P86" s="4"/>
      <c r="Q86" s="6"/>
      <c r="R86" s="8"/>
      <c r="S86" s="8"/>
      <c r="T86" s="8"/>
    </row>
    <row r="87" spans="1:20">
      <c r="A87" s="7"/>
      <c r="B87" s="7"/>
      <c r="C87" s="7"/>
      <c r="D87" s="7"/>
      <c r="E87" s="7"/>
      <c r="F87" s="5"/>
      <c r="G87" s="5"/>
      <c r="H87" s="7"/>
      <c r="I87" s="4"/>
      <c r="J87" s="4"/>
      <c r="K87" s="4"/>
      <c r="L87" s="4"/>
      <c r="M87" s="5"/>
      <c r="N87" s="5"/>
      <c r="O87" s="6"/>
      <c r="P87" s="4"/>
      <c r="Q87" s="6"/>
      <c r="R87" s="8"/>
      <c r="S87" s="8"/>
      <c r="T87" s="8"/>
    </row>
    <row r="88" spans="1:20">
      <c r="A88" s="7"/>
      <c r="B88" s="7"/>
      <c r="C88" s="7"/>
      <c r="D88" s="7"/>
      <c r="E88" s="7"/>
      <c r="F88" s="5"/>
      <c r="G88" s="5"/>
      <c r="H88" s="7"/>
      <c r="I88" s="4"/>
      <c r="J88" s="4"/>
      <c r="K88" s="4"/>
      <c r="L88" s="4"/>
      <c r="M88" s="5"/>
      <c r="N88" s="5"/>
      <c r="O88" s="6"/>
      <c r="P88" s="4"/>
      <c r="Q88" s="6"/>
      <c r="R88" s="8"/>
      <c r="S88" s="8"/>
      <c r="T88" s="8"/>
    </row>
    <row r="89" spans="1:20">
      <c r="A89" s="7"/>
      <c r="B89" s="7"/>
      <c r="C89" s="7"/>
      <c r="D89" s="7"/>
      <c r="E89" s="7"/>
      <c r="F89" s="5"/>
      <c r="G89" s="5"/>
      <c r="H89" s="7"/>
      <c r="I89" s="4"/>
      <c r="J89" s="4"/>
      <c r="K89" s="4"/>
      <c r="L89" s="4"/>
      <c r="M89" s="5"/>
      <c r="N89" s="5"/>
      <c r="O89" s="6"/>
      <c r="P89" s="4"/>
      <c r="Q89" s="6"/>
      <c r="R89" s="8"/>
      <c r="S89" s="8"/>
      <c r="T89" s="8"/>
    </row>
    <row r="90" spans="1:20">
      <c r="A90" s="8"/>
      <c r="B90" s="8"/>
      <c r="C90" s="7"/>
      <c r="D90" s="7"/>
      <c r="E90" s="7"/>
      <c r="F90" s="5"/>
      <c r="G90" s="5"/>
      <c r="H90" s="7"/>
      <c r="I90" s="4"/>
      <c r="J90" s="4"/>
      <c r="K90" s="4"/>
      <c r="L90" s="4"/>
      <c r="M90" s="5"/>
      <c r="N90" s="5"/>
      <c r="O90" s="6"/>
      <c r="P90" s="4"/>
      <c r="Q90" s="6"/>
      <c r="R90" s="8"/>
      <c r="S90" s="8"/>
      <c r="T90" s="8"/>
    </row>
    <row r="91" spans="1:20">
      <c r="A91" s="7"/>
      <c r="B91" s="7"/>
      <c r="C91" s="7"/>
      <c r="D91" s="7"/>
      <c r="E91" s="7"/>
      <c r="F91" s="5"/>
      <c r="G91" s="5"/>
      <c r="H91" s="7"/>
      <c r="I91" s="4"/>
      <c r="J91" s="4"/>
      <c r="K91" s="4"/>
      <c r="L91" s="4"/>
      <c r="M91" s="5"/>
      <c r="N91" s="5"/>
      <c r="O91" s="6"/>
      <c r="P91" s="4"/>
      <c r="Q91" s="6"/>
      <c r="R91" s="8"/>
      <c r="S91" s="8"/>
      <c r="T91" s="8"/>
    </row>
    <row r="92" spans="1:20">
      <c r="A92" s="7"/>
      <c r="B92" s="7"/>
      <c r="C92" s="7"/>
      <c r="D92" s="7"/>
      <c r="E92" s="7"/>
      <c r="F92" s="5"/>
      <c r="G92" s="5"/>
      <c r="H92" s="7"/>
      <c r="I92" s="4"/>
      <c r="J92" s="4"/>
      <c r="K92" s="4"/>
      <c r="L92" s="4"/>
      <c r="M92" s="5"/>
      <c r="N92" s="5"/>
      <c r="O92" s="6"/>
      <c r="P92" s="4"/>
      <c r="Q92" s="6"/>
      <c r="R92" s="8"/>
      <c r="S92" s="8"/>
      <c r="T92" s="8"/>
    </row>
    <row r="93" spans="1:20">
      <c r="A93" s="7"/>
      <c r="B93" s="7"/>
      <c r="C93" s="7"/>
      <c r="D93" s="7"/>
      <c r="E93" s="7"/>
      <c r="F93" s="5"/>
      <c r="G93" s="5"/>
      <c r="H93" s="7"/>
      <c r="I93" s="4"/>
      <c r="J93" s="4"/>
      <c r="K93" s="4"/>
      <c r="L93" s="4"/>
      <c r="M93" s="5"/>
      <c r="N93" s="5"/>
      <c r="O93" s="6"/>
      <c r="P93" s="4"/>
      <c r="Q93" s="6"/>
      <c r="R93" s="8"/>
      <c r="S93" s="8"/>
      <c r="T93" s="8"/>
    </row>
    <row r="94" spans="1:20">
      <c r="A94" s="7"/>
      <c r="B94" s="7"/>
      <c r="C94" s="7"/>
      <c r="D94" s="7"/>
      <c r="E94" s="7"/>
      <c r="F94" s="5"/>
      <c r="G94" s="5"/>
      <c r="H94" s="7"/>
      <c r="I94" s="4"/>
      <c r="J94" s="4"/>
      <c r="K94" s="4"/>
      <c r="L94" s="4"/>
      <c r="M94" s="5"/>
      <c r="N94" s="5"/>
      <c r="O94" s="6"/>
      <c r="P94" s="4"/>
      <c r="Q94" s="6"/>
      <c r="R94" s="8"/>
      <c r="S94" s="8"/>
      <c r="T94" s="8"/>
    </row>
    <row r="95" spans="1:20">
      <c r="A95" s="7"/>
      <c r="B95" s="7"/>
      <c r="C95" s="7"/>
      <c r="D95" s="7"/>
      <c r="E95" s="7"/>
      <c r="F95" s="5"/>
      <c r="G95" s="5"/>
      <c r="H95" s="7"/>
      <c r="I95" s="4"/>
      <c r="J95" s="4"/>
      <c r="K95" s="4"/>
      <c r="L95" s="4"/>
      <c r="M95" s="5"/>
      <c r="N95" s="5"/>
      <c r="O95" s="6"/>
      <c r="P95" s="4"/>
      <c r="Q95" s="6"/>
      <c r="R95" s="8"/>
      <c r="S95" s="8"/>
      <c r="T95" s="8"/>
    </row>
    <row r="96" spans="1:20">
      <c r="A96" s="7"/>
      <c r="B96" s="7"/>
      <c r="C96" s="7"/>
      <c r="D96" s="7"/>
      <c r="E96" s="7"/>
      <c r="F96" s="5"/>
      <c r="G96" s="5"/>
      <c r="H96" s="7"/>
      <c r="I96" s="4"/>
      <c r="J96" s="4"/>
      <c r="K96" s="4"/>
      <c r="L96" s="4"/>
      <c r="M96" s="5"/>
      <c r="N96" s="5"/>
      <c r="O96" s="6"/>
      <c r="P96" s="4"/>
      <c r="Q96" s="6"/>
      <c r="R96" s="8"/>
      <c r="S96" s="8"/>
      <c r="T96" s="8"/>
    </row>
    <row r="97" spans="1:20">
      <c r="A97" s="8"/>
      <c r="B97" s="8"/>
      <c r="C97" s="7"/>
      <c r="D97" s="7"/>
      <c r="E97" s="7"/>
      <c r="F97" s="5"/>
      <c r="G97" s="5"/>
      <c r="H97" s="7"/>
      <c r="I97" s="4"/>
      <c r="J97" s="4"/>
      <c r="K97" s="4"/>
      <c r="L97" s="4"/>
      <c r="M97" s="5"/>
      <c r="N97" s="5"/>
      <c r="O97" s="6"/>
      <c r="P97" s="4"/>
      <c r="Q97" s="6"/>
      <c r="R97" s="8"/>
      <c r="S97" s="8"/>
      <c r="T97" s="8"/>
    </row>
    <row r="98" spans="1:20">
      <c r="A98" s="7"/>
      <c r="B98" s="7"/>
      <c r="C98" s="7"/>
      <c r="D98" s="7"/>
      <c r="E98" s="7"/>
      <c r="F98" s="5"/>
      <c r="G98" s="5"/>
      <c r="H98" s="7"/>
      <c r="I98" s="4"/>
      <c r="J98" s="4"/>
      <c r="K98" s="4"/>
      <c r="L98" s="4"/>
      <c r="M98" s="5"/>
      <c r="N98" s="5"/>
      <c r="O98" s="6"/>
      <c r="P98" s="4"/>
      <c r="Q98" s="6"/>
      <c r="R98" s="8"/>
      <c r="S98" s="8"/>
      <c r="T98" s="8"/>
    </row>
    <row r="99" spans="1:20">
      <c r="A99" s="7"/>
      <c r="B99" s="7"/>
      <c r="C99" s="7"/>
      <c r="D99" s="7"/>
      <c r="E99" s="7"/>
      <c r="F99" s="5"/>
      <c r="G99" s="5"/>
      <c r="H99" s="7"/>
      <c r="I99" s="4"/>
      <c r="J99" s="4"/>
      <c r="K99" s="4"/>
      <c r="L99" s="4"/>
      <c r="M99" s="5"/>
      <c r="N99" s="5"/>
      <c r="O99" s="6"/>
      <c r="P99" s="4"/>
      <c r="Q99" s="6"/>
      <c r="R99" s="8"/>
      <c r="S99" s="8"/>
      <c r="T99" s="8"/>
    </row>
    <row r="100" spans="1:20">
      <c r="A100" s="7"/>
      <c r="B100" s="7"/>
      <c r="C100" s="7"/>
      <c r="D100" s="7"/>
      <c r="E100" s="7"/>
      <c r="F100" s="5"/>
      <c r="G100" s="5"/>
      <c r="H100" s="7"/>
      <c r="I100" s="4"/>
      <c r="J100" s="4"/>
      <c r="K100" s="4"/>
      <c r="L100" s="4"/>
      <c r="M100" s="5"/>
      <c r="N100" s="5"/>
      <c r="O100" s="6"/>
      <c r="P100" s="4"/>
      <c r="Q100" s="6"/>
      <c r="R100" s="8"/>
      <c r="S100" s="8"/>
      <c r="T100" s="8"/>
    </row>
    <row r="101" spans="1:20">
      <c r="A101" s="7"/>
      <c r="B101" s="7"/>
      <c r="C101" s="7"/>
      <c r="D101" s="7"/>
      <c r="E101" s="7"/>
      <c r="F101" s="5"/>
      <c r="G101" s="5"/>
      <c r="H101" s="7"/>
      <c r="I101" s="4"/>
      <c r="J101" s="4"/>
      <c r="K101" s="4"/>
      <c r="L101" s="4"/>
      <c r="M101" s="5"/>
      <c r="N101" s="5"/>
      <c r="O101" s="6"/>
      <c r="P101" s="4"/>
      <c r="Q101" s="6"/>
      <c r="R101" s="8"/>
      <c r="S101" s="8"/>
      <c r="T101" s="8"/>
    </row>
    <row r="102" spans="1:20">
      <c r="A102" s="7"/>
      <c r="B102" s="7"/>
      <c r="C102" s="7"/>
      <c r="D102" s="7"/>
      <c r="E102" s="7"/>
      <c r="F102" s="5"/>
      <c r="G102" s="5"/>
      <c r="H102" s="7"/>
      <c r="I102" s="4"/>
      <c r="J102" s="4"/>
      <c r="K102" s="4"/>
      <c r="L102" s="4"/>
      <c r="M102" s="5"/>
      <c r="N102" s="5"/>
      <c r="O102" s="6"/>
      <c r="P102" s="4"/>
      <c r="Q102" s="6"/>
      <c r="R102" s="8"/>
      <c r="S102" s="8"/>
      <c r="T102" s="8"/>
    </row>
    <row r="103" spans="1:20">
      <c r="A103" s="7"/>
      <c r="B103" s="7"/>
      <c r="C103" s="7"/>
      <c r="D103" s="7"/>
      <c r="E103" s="7"/>
      <c r="F103" s="5"/>
      <c r="G103" s="5"/>
      <c r="H103" s="7"/>
      <c r="I103" s="4"/>
      <c r="J103" s="4"/>
      <c r="K103" s="4"/>
      <c r="L103" s="4"/>
      <c r="M103" s="5"/>
      <c r="N103" s="5"/>
      <c r="O103" s="6"/>
      <c r="P103" s="4"/>
      <c r="Q103" s="6"/>
      <c r="R103" s="8"/>
      <c r="S103" s="8"/>
      <c r="T103" s="8"/>
    </row>
    <row r="104" spans="1:20">
      <c r="A104" s="8"/>
      <c r="B104" s="8"/>
      <c r="C104" s="8"/>
      <c r="D104" s="7"/>
      <c r="E104" s="7"/>
      <c r="F104" s="5"/>
      <c r="G104" s="5"/>
      <c r="H104" s="7"/>
      <c r="I104" s="4"/>
      <c r="J104" s="4"/>
      <c r="K104" s="4"/>
      <c r="L104" s="4"/>
      <c r="M104" s="5"/>
      <c r="N104" s="5"/>
      <c r="O104" s="6"/>
      <c r="P104" s="4"/>
      <c r="Q104" s="6"/>
      <c r="R104" s="8"/>
      <c r="S104" s="8"/>
      <c r="T104" s="8"/>
    </row>
    <row r="105" spans="1:20">
      <c r="A105" s="7"/>
      <c r="B105" s="7"/>
      <c r="C105" s="7"/>
      <c r="D105" s="7"/>
      <c r="E105" s="7"/>
      <c r="F105" s="5"/>
      <c r="G105" s="5"/>
      <c r="H105" s="7"/>
      <c r="I105" s="4"/>
      <c r="J105" s="4"/>
      <c r="K105" s="4"/>
      <c r="L105" s="4"/>
      <c r="M105" s="5"/>
      <c r="N105" s="5"/>
      <c r="O105" s="6"/>
      <c r="P105" s="4"/>
      <c r="Q105" s="6"/>
      <c r="R105" s="8"/>
      <c r="S105" s="8"/>
      <c r="T105" s="8"/>
    </row>
    <row r="106" spans="1:20">
      <c r="A106" s="7"/>
      <c r="B106" s="7"/>
      <c r="C106" s="7"/>
      <c r="D106" s="7"/>
      <c r="E106" s="7"/>
      <c r="F106" s="5"/>
      <c r="G106" s="5"/>
      <c r="H106" s="7"/>
      <c r="I106" s="4"/>
      <c r="J106" s="4"/>
      <c r="K106" s="4"/>
      <c r="L106" s="4"/>
      <c r="M106" s="5"/>
      <c r="N106" s="5"/>
      <c r="O106" s="6"/>
      <c r="P106" s="4"/>
      <c r="Q106" s="6"/>
    </row>
    <row r="107" spans="1:20">
      <c r="A107" s="7"/>
      <c r="B107" s="7"/>
      <c r="C107" s="7"/>
      <c r="D107" s="7"/>
      <c r="E107" s="7"/>
      <c r="F107" s="5"/>
      <c r="G107" s="5"/>
      <c r="H107" s="7"/>
      <c r="I107" s="4"/>
      <c r="J107" s="4"/>
      <c r="K107" s="4"/>
      <c r="L107" s="4"/>
      <c r="M107" s="5"/>
      <c r="N107" s="5"/>
      <c r="O107" s="6"/>
      <c r="P107" s="4"/>
      <c r="Q107" s="6"/>
    </row>
    <row r="108" spans="1:20">
      <c r="A108" s="7"/>
      <c r="B108" s="7"/>
      <c r="C108" s="7"/>
      <c r="D108" s="7"/>
      <c r="E108" s="7"/>
      <c r="F108" s="5"/>
      <c r="G108" s="5"/>
      <c r="H108" s="7"/>
      <c r="I108" s="4"/>
      <c r="J108" s="4"/>
      <c r="K108" s="4"/>
      <c r="L108" s="4"/>
      <c r="M108" s="5"/>
      <c r="N108" s="5"/>
      <c r="O108" s="6"/>
      <c r="P108" s="4"/>
      <c r="Q108" s="6"/>
    </row>
    <row r="109" spans="1:20">
      <c r="A109" s="7"/>
      <c r="B109" s="7"/>
      <c r="C109" s="7"/>
      <c r="D109" s="7"/>
      <c r="E109" s="7"/>
      <c r="F109" s="5"/>
      <c r="G109" s="5"/>
      <c r="H109" s="7"/>
      <c r="I109" s="4"/>
      <c r="J109" s="4"/>
      <c r="K109" s="4"/>
      <c r="L109" s="4"/>
      <c r="M109" s="5"/>
      <c r="N109" s="5"/>
      <c r="O109" s="6"/>
      <c r="P109" s="4"/>
      <c r="Q109" s="6"/>
    </row>
    <row r="110" spans="1:20">
      <c r="A110" s="7"/>
      <c r="B110" s="7"/>
      <c r="C110" s="7"/>
      <c r="D110" s="7"/>
      <c r="E110" s="7"/>
      <c r="F110" s="5"/>
      <c r="G110" s="5"/>
      <c r="H110" s="7"/>
      <c r="I110" s="4"/>
      <c r="J110" s="4"/>
      <c r="K110" s="4"/>
      <c r="L110" s="4"/>
      <c r="M110" s="5"/>
      <c r="N110" s="5"/>
      <c r="O110" s="6"/>
      <c r="P110" s="4"/>
      <c r="Q110" s="6"/>
    </row>
  </sheetData>
  <mergeCells count="1">
    <mergeCell ref="K5:M5"/>
  </mergeCells>
  <phoneticPr fontId="22" type="noConversion"/>
  <hyperlinks>
    <hyperlink ref="K5" r:id="rId1"/>
    <hyperlink ref="C10" r:id="rId2"/>
  </hyperlinks>
  <pageMargins left="0.5" right="0.5" top="0.5" bottom="0.5" header="0.5" footer="0.5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4METARW</vt:lpstr>
      <vt:lpstr>RESD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created xsi:type="dcterms:W3CDTF">2011-10-29T18:43:53Z</dcterms:created>
  <dcterms:modified xsi:type="dcterms:W3CDTF">2018-10-04T21:02:34Z</dcterms:modified>
</cp:coreProperties>
</file>