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showHorizontalScroll="0" showVerticalScroll="0" xWindow="0" yWindow="0" windowWidth="12150" windowHeight="8985"/>
  </bookViews>
  <sheets>
    <sheet name="A" sheetId="1" r:id="rId1"/>
  </sheets>
  <definedNames>
    <definedName name="ANSWERS">A!$M$26:$R$70</definedName>
    <definedName name="HEADER">A!$A$4:$J$12</definedName>
    <definedName name="LOGO">A!$A$1:$J$3</definedName>
    <definedName name="PARAMETERS">A!$A$1:$J$25</definedName>
    <definedName name="_xlnm.Print_Area" localSheetId="0">A!$A$1:$Y$89</definedName>
    <definedName name="RAW_DATA">A!$A$26:$M$70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Z41" i="1" l="1"/>
  <c r="Z42" i="1"/>
  <c r="Z43" i="1" s="1"/>
  <c r="Z44" i="1" s="1"/>
  <c r="Z45" i="1" s="1"/>
  <c r="Z46" i="1" s="1"/>
  <c r="Z47" i="1" s="1"/>
  <c r="Z48" i="1" s="1"/>
  <c r="Y41" i="1"/>
  <c r="Y42" i="1" s="1"/>
  <c r="Y43" i="1" s="1"/>
  <c r="Y44" i="1" s="1"/>
  <c r="Y45" i="1" s="1"/>
  <c r="Y46" i="1" s="1"/>
  <c r="Y47" i="1" s="1"/>
  <c r="Y48" i="1" s="1"/>
  <c r="T41" i="1"/>
  <c r="T42" i="1"/>
  <c r="X42" i="1" s="1"/>
  <c r="W41" i="1"/>
  <c r="W42" i="1" s="1"/>
  <c r="W43" i="1" s="1"/>
  <c r="W44" i="1" s="1"/>
  <c r="W45" i="1" s="1"/>
  <c r="W46" i="1" s="1"/>
  <c r="W47" i="1" s="1"/>
  <c r="W48" i="1" s="1"/>
  <c r="U41" i="1"/>
  <c r="U42" i="1" s="1"/>
  <c r="U43" i="1" s="1"/>
  <c r="U44" i="1" s="1"/>
  <c r="U45" i="1" s="1"/>
  <c r="U46" i="1" s="1"/>
  <c r="U47" i="1" s="1"/>
  <c r="U48" i="1" s="1"/>
  <c r="S41" i="1"/>
  <c r="S42" i="1"/>
  <c r="S43" i="1" s="1"/>
  <c r="S44" i="1" s="1"/>
  <c r="S45" i="1" s="1"/>
  <c r="S46" i="1" s="1"/>
  <c r="S47" i="1" s="1"/>
  <c r="S48" i="1" s="1"/>
  <c r="X41" i="1"/>
  <c r="V41" i="1"/>
  <c r="Z34" i="1"/>
  <c r="Z35" i="1" s="1"/>
  <c r="Z36" i="1" s="1"/>
  <c r="Z37" i="1" s="1"/>
  <c r="Z38" i="1" s="1"/>
  <c r="Z39" i="1" s="1"/>
  <c r="Z40" i="1" s="1"/>
  <c r="Y34" i="1"/>
  <c r="Y35" i="1" s="1"/>
  <c r="Y36" i="1" s="1"/>
  <c r="Y37" i="1" s="1"/>
  <c r="Y38" i="1" s="1"/>
  <c r="Y39" i="1" s="1"/>
  <c r="Y40" i="1" s="1"/>
  <c r="T34" i="1"/>
  <c r="X34" i="1" s="1"/>
  <c r="T35" i="1"/>
  <c r="T36" i="1" s="1"/>
  <c r="W34" i="1"/>
  <c r="W35" i="1"/>
  <c r="W36" i="1" s="1"/>
  <c r="W37" i="1" s="1"/>
  <c r="W38" i="1" s="1"/>
  <c r="W39" i="1" s="1"/>
  <c r="W40" i="1" s="1"/>
  <c r="U34" i="1"/>
  <c r="U35" i="1"/>
  <c r="U36" i="1" s="1"/>
  <c r="U37" i="1" s="1"/>
  <c r="U38" i="1" s="1"/>
  <c r="U39" i="1" s="1"/>
  <c r="U40" i="1" s="1"/>
  <c r="S34" i="1"/>
  <c r="S35" i="1" s="1"/>
  <c r="S36" i="1" s="1"/>
  <c r="S37" i="1" s="1"/>
  <c r="S38" i="1" s="1"/>
  <c r="S39" i="1" s="1"/>
  <c r="S40" i="1" s="1"/>
  <c r="V34" i="1"/>
  <c r="Z31" i="1"/>
  <c r="Z32" i="1" s="1"/>
  <c r="Z33" i="1" s="1"/>
  <c r="Y31" i="1"/>
  <c r="Y32" i="1" s="1"/>
  <c r="Y33" i="1" s="1"/>
  <c r="W31" i="1"/>
  <c r="W32" i="1" s="1"/>
  <c r="W33" i="1" s="1"/>
  <c r="U31" i="1"/>
  <c r="U32" i="1" s="1"/>
  <c r="U33" i="1" s="1"/>
  <c r="T31" i="1"/>
  <c r="T32" i="1" s="1"/>
  <c r="S31" i="1"/>
  <c r="S32" i="1" s="1"/>
  <c r="S33" i="1" s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L5" i="1"/>
  <c r="L6" i="1"/>
  <c r="L7" i="1"/>
  <c r="L8" i="1"/>
  <c r="L9" i="1"/>
  <c r="L10" i="1"/>
  <c r="L11" i="1"/>
  <c r="L12" i="1"/>
  <c r="L13" i="1"/>
  <c r="L14" i="1"/>
  <c r="L15" i="1"/>
  <c r="L24" i="1"/>
  <c r="H16" i="1" s="1"/>
  <c r="L16" i="1"/>
  <c r="L17" i="1"/>
  <c r="L18" i="1"/>
  <c r="L19" i="1"/>
  <c r="L20" i="1"/>
  <c r="L21" i="1"/>
  <c r="L22" i="1"/>
  <c r="L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V35" i="1" l="1"/>
  <c r="V42" i="1"/>
  <c r="A29" i="1"/>
  <c r="F20" i="1"/>
  <c r="F18" i="1"/>
  <c r="F16" i="1"/>
  <c r="M29" i="1"/>
  <c r="F19" i="1"/>
  <c r="F17" i="1"/>
  <c r="T33" i="1"/>
  <c r="X32" i="1"/>
  <c r="V32" i="1"/>
  <c r="T37" i="1"/>
  <c r="X36" i="1"/>
  <c r="V36" i="1"/>
  <c r="B29" i="1"/>
  <c r="D20" i="1"/>
  <c r="D19" i="1"/>
  <c r="D18" i="1"/>
  <c r="D17" i="1"/>
  <c r="D16" i="1"/>
  <c r="X31" i="1"/>
  <c r="T43" i="1"/>
  <c r="H20" i="1"/>
  <c r="H19" i="1"/>
  <c r="H18" i="1"/>
  <c r="H17" i="1"/>
  <c r="V31" i="1"/>
  <c r="X35" i="1"/>
  <c r="X37" i="1" l="1"/>
  <c r="V37" i="1"/>
  <c r="T38" i="1"/>
  <c r="X43" i="1"/>
  <c r="T44" i="1"/>
  <c r="V43" i="1"/>
  <c r="V33" i="1"/>
  <c r="X33" i="1"/>
  <c r="X38" i="1" l="1"/>
  <c r="T39" i="1"/>
  <c r="V38" i="1"/>
  <c r="T45" i="1"/>
  <c r="X44" i="1"/>
  <c r="V44" i="1"/>
  <c r="T40" i="1" l="1"/>
  <c r="X39" i="1"/>
  <c r="V39" i="1"/>
  <c r="T46" i="1"/>
  <c r="X45" i="1"/>
  <c r="V45" i="1"/>
  <c r="X46" i="1" l="1"/>
  <c r="V46" i="1"/>
  <c r="T47" i="1"/>
  <c r="X40" i="1"/>
  <c r="V40" i="1"/>
  <c r="X47" i="1" l="1"/>
  <c r="T48" i="1"/>
  <c r="V47" i="1"/>
  <c r="X48" i="1" l="1"/>
  <c r="V48" i="1"/>
</calcChain>
</file>

<file path=xl/sharedStrings.xml><?xml version="1.0" encoding="utf-8"?>
<sst xmlns="http://schemas.openxmlformats.org/spreadsheetml/2006/main" count="151" uniqueCount="89">
  <si>
    <t>________________________</t>
  </si>
  <si>
    <t>11-36-72-8W6</t>
  </si>
  <si>
    <t xml:space="preserve"> DEPTH</t>
  </si>
  <si>
    <t>______________________</t>
  </si>
  <si>
    <t xml:space="preserve">BOTTOM </t>
  </si>
  <si>
    <t>Click on graph to edit scales, titles, or data ranges</t>
  </si>
  <si>
    <t>Top Depth</t>
  </si>
  <si>
    <t xml:space="preserve">K-MAX </t>
  </si>
  <si>
    <t xml:space="preserve">md </t>
  </si>
  <si>
    <t>Enter 0.01 if Perms are zero or missing</t>
  </si>
  <si>
    <t xml:space="preserve"> COMMENTS:</t>
  </si>
  <si>
    <t xml:space="preserve">K-90 </t>
  </si>
  <si>
    <t>Bottom Depth</t>
  </si>
  <si>
    <t>K-VRT</t>
  </si>
  <si>
    <t>META/FRF RAW DATA</t>
  </si>
  <si>
    <t xml:space="preserve">POR </t>
  </si>
  <si>
    <t xml:space="preserve">frac </t>
  </si>
  <si>
    <t>UNITS</t>
  </si>
  <si>
    <t>Recovered</t>
  </si>
  <si>
    <t>Electrical Properties</t>
  </si>
  <si>
    <t xml:space="preserve">FF  </t>
  </si>
  <si>
    <t>E. R. Crain, P.Eng.</t>
  </si>
  <si>
    <t>M</t>
  </si>
  <si>
    <t xml:space="preserve">SW  </t>
  </si>
  <si>
    <t xml:space="preserve"> (MorE)</t>
  </si>
  <si>
    <t>Analysis #</t>
  </si>
  <si>
    <t>87465-1</t>
  </si>
  <si>
    <t>87492-3</t>
  </si>
  <si>
    <t xml:space="preserve"> </t>
  </si>
  <si>
    <t xml:space="preserve">RI  </t>
  </si>
  <si>
    <t>______________</t>
  </si>
  <si>
    <t xml:space="preserve">CEC  </t>
  </si>
  <si>
    <t>feet</t>
  </si>
  <si>
    <t xml:space="preserve">QV  </t>
  </si>
  <si>
    <t xml:space="preserve">         META/LOG CONSTANTS</t>
  </si>
  <si>
    <t>METRIC CONVR</t>
  </si>
  <si>
    <t>Used</t>
  </si>
  <si>
    <t>DESCRIPTION</t>
  </si>
  <si>
    <t>SS</t>
  </si>
  <si>
    <t>English</t>
  </si>
  <si>
    <t xml:space="preserve">Incr </t>
  </si>
  <si>
    <t xml:space="preserve"> Metric</t>
  </si>
  <si>
    <t>meters</t>
  </si>
  <si>
    <t>META/SCAL FINAL RESULTS</t>
  </si>
  <si>
    <t xml:space="preserve">Vsh  </t>
  </si>
  <si>
    <t xml:space="preserve">frac  </t>
  </si>
  <si>
    <t>VSHMAX</t>
  </si>
  <si>
    <t>frac</t>
  </si>
  <si>
    <t>DON'T MESS WITH THESE NUMBERS</t>
  </si>
  <si>
    <t xml:space="preserve">PHIe  </t>
  </si>
  <si>
    <t>PHIMIN</t>
  </si>
  <si>
    <t/>
  </si>
  <si>
    <t xml:space="preserve">  to</t>
  </si>
  <si>
    <t>Start line#</t>
  </si>
  <si>
    <t xml:space="preserve">Sw  </t>
  </si>
  <si>
    <t>SWMAX</t>
  </si>
  <si>
    <t xml:space="preserve">Perm  </t>
  </si>
  <si>
    <t xml:space="preserve">md  </t>
  </si>
  <si>
    <t>PRMmin</t>
  </si>
  <si>
    <t>md</t>
  </si>
  <si>
    <t>Depthcut</t>
  </si>
  <si>
    <t>Kv/Khor</t>
  </si>
  <si>
    <t xml:space="preserve"> SW vs CORP</t>
  </si>
  <si>
    <t>Water Saturation - fractional</t>
  </si>
  <si>
    <t>Core Porosity - fractional</t>
  </si>
  <si>
    <t>KMAX vs CORP</t>
  </si>
  <si>
    <t>Core Permeability - millidarcies</t>
  </si>
  <si>
    <t>Cation Exchange Capacity</t>
  </si>
  <si>
    <t>*</t>
  </si>
  <si>
    <t>.</t>
  </si>
  <si>
    <t>CEC vs CORP</t>
  </si>
  <si>
    <t>FRF vs CORP</t>
  </si>
  <si>
    <t xml:space="preserve">                   A Knowledge Based System For Formation Evaluation     </t>
  </si>
  <si>
    <t>c. E. R. Crain, P.Eng. 2018</t>
  </si>
  <si>
    <t>Read Terms of Use</t>
  </si>
  <si>
    <t>Well Name</t>
  </si>
  <si>
    <t>PCP Beaverlodge 11-36</t>
  </si>
  <si>
    <t>Analyst</t>
  </si>
  <si>
    <t>Field / Zone</t>
  </si>
  <si>
    <t>Beaverlodge / Halfway</t>
  </si>
  <si>
    <t>Date</t>
  </si>
  <si>
    <t xml:space="preserve"> 2018-09-27</t>
  </si>
  <si>
    <t xml:space="preserve">                          META/LOG "FRF"</t>
  </si>
  <si>
    <t xml:space="preserve">    ANALYSIS  PARAMETERS</t>
  </si>
  <si>
    <t>REFERENCE:</t>
  </si>
  <si>
    <t xml:space="preserve">www.spec2000.net/09-elecprop.htm </t>
  </si>
  <si>
    <t>www.spec2000.net/09-elecprop.htm</t>
  </si>
  <si>
    <t xml:space="preserve">             FORMATION FACTOR and RESISTIVITY INDEX CROSSPLOTS</t>
  </si>
  <si>
    <t>MORE===&gt;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</si>
</sst>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0">
    <font>
      <sz val="12"/>
      <name val="Arial"/>
    </font>
    <font>
      <sz val="10"/>
      <name val="COUR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sz val="10"/>
      <name val="COUR"/>
    </font>
    <font>
      <b/>
      <sz val="14"/>
      <color indexed="13"/>
      <name val="COUR"/>
    </font>
    <font>
      <b/>
      <sz val="10"/>
      <color indexed="8"/>
      <name val="Arial"/>
    </font>
    <font>
      <b/>
      <sz val="10"/>
      <color indexed="8"/>
      <name val="COUR"/>
    </font>
    <font>
      <b/>
      <sz val="10"/>
      <name val="Arial"/>
    </font>
    <font>
      <b/>
      <sz val="12"/>
      <color indexed="9"/>
      <name val="COUR"/>
    </font>
    <font>
      <b/>
      <sz val="10"/>
      <color indexed="8"/>
      <name val="Arial"/>
      <family val="2"/>
    </font>
    <font>
      <b/>
      <sz val="10"/>
      <color indexed="13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24"/>
      <color indexed="13"/>
      <name val="Times New Roman"/>
      <family val="1"/>
    </font>
    <font>
      <b/>
      <sz val="10"/>
      <name val="COUR"/>
    </font>
    <font>
      <b/>
      <u/>
      <sz val="10"/>
      <color theme="10"/>
      <name val="Arial"/>
      <family val="2"/>
    </font>
    <font>
      <sz val="10"/>
      <color indexed="8"/>
      <name val="COUR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ck">
        <color auto="1"/>
      </top>
      <bottom style="thick">
        <color indexed="8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8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9">
    <xf numFmtId="0" fontId="0" fillId="0" borderId="0" xfId="0"/>
    <xf numFmtId="2" fontId="1" fillId="0" borderId="0" xfId="0" applyNumberFormat="1" applyFont="1" applyAlignment="1"/>
    <xf numFmtId="2" fontId="3" fillId="3" borderId="3" xfId="0" applyNumberFormat="1" applyFont="1" applyFill="1" applyBorder="1" applyAlignment="1">
      <alignment horizontal="right"/>
    </xf>
    <xf numFmtId="2" fontId="4" fillId="3" borderId="0" xfId="0" applyNumberFormat="1" applyFont="1" applyFill="1" applyAlignment="1"/>
    <xf numFmtId="2" fontId="3" fillId="4" borderId="0" xfId="0" applyNumberFormat="1" applyFont="1" applyFill="1" applyAlignment="1"/>
    <xf numFmtId="2" fontId="5" fillId="0" borderId="0" xfId="0" applyNumberFormat="1" applyFont="1" applyAlignment="1"/>
    <xf numFmtId="2" fontId="3" fillId="3" borderId="0" xfId="0" applyNumberFormat="1" applyFont="1" applyFill="1" applyAlignment="1"/>
    <xf numFmtId="2" fontId="7" fillId="3" borderId="0" xfId="0" applyNumberFormat="1" applyFont="1" applyFill="1" applyAlignment="1"/>
    <xf numFmtId="2" fontId="7" fillId="3" borderId="0" xfId="0" applyNumberFormat="1" applyFont="1" applyFill="1" applyAlignment="1">
      <alignment horizontal="right"/>
    </xf>
    <xf numFmtId="2" fontId="7" fillId="4" borderId="0" xfId="0" applyNumberFormat="1" applyFont="1" applyFill="1" applyAlignment="1"/>
    <xf numFmtId="2" fontId="3" fillId="5" borderId="2" xfId="0" applyNumberFormat="1" applyFont="1" applyFill="1" applyBorder="1" applyAlignment="1"/>
    <xf numFmtId="2" fontId="8" fillId="4" borderId="2" xfId="0" applyNumberFormat="1" applyFont="1" applyFill="1" applyBorder="1" applyAlignment="1"/>
    <xf numFmtId="2" fontId="7" fillId="5" borderId="2" xfId="0" applyNumberFormat="1" applyFont="1" applyFill="1" applyBorder="1" applyAlignment="1"/>
    <xf numFmtId="2" fontId="8" fillId="4" borderId="3" xfId="0" applyNumberFormat="1" applyFont="1" applyFill="1" applyBorder="1" applyAlignment="1"/>
    <xf numFmtId="2" fontId="8" fillId="4" borderId="0" xfId="0" applyNumberFormat="1" applyFont="1" applyFill="1" applyAlignment="1"/>
    <xf numFmtId="2" fontId="8" fillId="6" borderId="1" xfId="0" applyNumberFormat="1" applyFont="1" applyFill="1" applyBorder="1" applyAlignment="1" applyProtection="1">
      <protection locked="0"/>
    </xf>
    <xf numFmtId="2" fontId="5" fillId="0" borderId="2" xfId="0" applyNumberFormat="1" applyFont="1" applyBorder="1" applyAlignment="1"/>
    <xf numFmtId="2" fontId="7" fillId="5" borderId="0" xfId="0" applyNumberFormat="1" applyFont="1" applyFill="1" applyAlignment="1"/>
    <xf numFmtId="164" fontId="8" fillId="6" borderId="1" xfId="0" applyNumberFormat="1" applyFont="1" applyFill="1" applyBorder="1" applyAlignment="1" applyProtection="1">
      <protection locked="0"/>
    </xf>
    <xf numFmtId="164" fontId="7" fillId="5" borderId="0" xfId="0" applyNumberFormat="1" applyFont="1" applyFill="1" applyAlignment="1"/>
    <xf numFmtId="1" fontId="7" fillId="5" borderId="0" xfId="0" applyNumberFormat="1" applyFont="1" applyFill="1" applyAlignment="1"/>
    <xf numFmtId="2" fontId="8" fillId="4" borderId="2" xfId="0" applyNumberFormat="1" applyFont="1" applyFill="1" applyBorder="1" applyAlignment="1" applyProtection="1">
      <protection locked="0"/>
    </xf>
    <xf numFmtId="2" fontId="8" fillId="4" borderId="0" xfId="0" applyNumberFormat="1" applyFont="1" applyFill="1" applyAlignment="1" applyProtection="1">
      <protection locked="0"/>
    </xf>
    <xf numFmtId="0" fontId="3" fillId="5" borderId="2" xfId="0" applyNumberFormat="1" applyFont="1" applyFill="1" applyBorder="1" applyAlignment="1">
      <alignment horizontal="centerContinuous"/>
    </xf>
    <xf numFmtId="2" fontId="8" fillId="4" borderId="0" xfId="0" applyNumberFormat="1" applyFont="1" applyFill="1" applyAlignment="1">
      <alignment horizontal="right"/>
    </xf>
    <xf numFmtId="1" fontId="8" fillId="6" borderId="1" xfId="0" applyNumberFormat="1" applyFont="1" applyFill="1" applyBorder="1" applyAlignment="1" applyProtection="1">
      <protection locked="0"/>
    </xf>
    <xf numFmtId="2" fontId="7" fillId="5" borderId="0" xfId="0" applyNumberFormat="1" applyFont="1" applyFill="1" applyAlignment="1">
      <alignment horizontal="right"/>
    </xf>
    <xf numFmtId="1" fontId="3" fillId="5" borderId="2" xfId="0" applyNumberFormat="1" applyFont="1" applyFill="1" applyBorder="1" applyAlignment="1"/>
    <xf numFmtId="2" fontId="5" fillId="0" borderId="3" xfId="0" applyNumberFormat="1" applyFont="1" applyBorder="1" applyAlignment="1"/>
    <xf numFmtId="2" fontId="3" fillId="5" borderId="3" xfId="0" applyNumberFormat="1" applyFont="1" applyFill="1" applyBorder="1" applyAlignment="1"/>
    <xf numFmtId="2" fontId="3" fillId="5" borderId="0" xfId="0" applyNumberFormat="1" applyFont="1" applyFill="1" applyAlignment="1"/>
    <xf numFmtId="2" fontId="3" fillId="5" borderId="0" xfId="0" applyNumberFormat="1" applyFont="1" applyFill="1" applyAlignment="1">
      <alignment horizontal="right"/>
    </xf>
    <xf numFmtId="2" fontId="3" fillId="5" borderId="0" xfId="0" applyNumberFormat="1" applyFont="1" applyFill="1" applyAlignment="1">
      <alignment horizontal="left"/>
    </xf>
    <xf numFmtId="2" fontId="3" fillId="5" borderId="3" xfId="0" applyNumberFormat="1" applyFont="1" applyFill="1" applyBorder="1" applyAlignment="1">
      <alignment horizontal="right"/>
    </xf>
    <xf numFmtId="1" fontId="3" fillId="5" borderId="0" xfId="0" applyNumberFormat="1" applyFont="1" applyFill="1" applyAlignment="1">
      <alignment horizontal="right"/>
    </xf>
    <xf numFmtId="2" fontId="3" fillId="7" borderId="2" xfId="0" applyNumberFormat="1" applyFont="1" applyFill="1" applyBorder="1" applyAlignment="1"/>
    <xf numFmtId="164" fontId="9" fillId="6" borderId="2" xfId="0" applyNumberFormat="1" applyFont="1" applyFill="1" applyBorder="1" applyAlignment="1"/>
    <xf numFmtId="165" fontId="9" fillId="6" borderId="2" xfId="0" applyNumberFormat="1" applyFont="1" applyFill="1" applyBorder="1" applyAlignment="1"/>
    <xf numFmtId="2" fontId="9" fillId="6" borderId="2" xfId="0" applyNumberFormat="1" applyFont="1" applyFill="1" applyBorder="1" applyAlignment="1"/>
    <xf numFmtId="2" fontId="3" fillId="6" borderId="2" xfId="0" applyNumberFormat="1" applyFont="1" applyFill="1" applyBorder="1" applyAlignment="1" applyProtection="1">
      <protection locked="0"/>
    </xf>
    <xf numFmtId="165" fontId="3" fillId="6" borderId="2" xfId="0" applyNumberFormat="1" applyFont="1" applyFill="1" applyBorder="1" applyAlignment="1" applyProtection="1">
      <protection locked="0"/>
    </xf>
    <xf numFmtId="164" fontId="3" fillId="6" borderId="1" xfId="0" applyNumberFormat="1" applyFont="1" applyFill="1" applyBorder="1" applyAlignment="1"/>
    <xf numFmtId="2" fontId="3" fillId="6" borderId="2" xfId="0" applyNumberFormat="1" applyFont="1" applyFill="1" applyBorder="1" applyAlignment="1"/>
    <xf numFmtId="2" fontId="3" fillId="4" borderId="2" xfId="0" applyNumberFormat="1" applyFont="1" applyFill="1" applyBorder="1" applyAlignment="1"/>
    <xf numFmtId="164" fontId="9" fillId="6" borderId="0" xfId="0" applyNumberFormat="1" applyFont="1" applyFill="1" applyAlignment="1"/>
    <xf numFmtId="165" fontId="9" fillId="6" borderId="0" xfId="0" applyNumberFormat="1" applyFont="1" applyFill="1" applyAlignment="1"/>
    <xf numFmtId="2" fontId="9" fillId="6" borderId="0" xfId="0" applyNumberFormat="1" applyFont="1" applyFill="1" applyAlignment="1"/>
    <xf numFmtId="2" fontId="3" fillId="6" borderId="0" xfId="0" applyNumberFormat="1" applyFont="1" applyFill="1" applyAlignment="1" applyProtection="1">
      <protection locked="0"/>
    </xf>
    <xf numFmtId="165" fontId="3" fillId="6" borderId="0" xfId="0" applyNumberFormat="1" applyFont="1" applyFill="1" applyAlignment="1" applyProtection="1">
      <protection locked="0"/>
    </xf>
    <xf numFmtId="164" fontId="3" fillId="6" borderId="3" xfId="0" applyNumberFormat="1" applyFont="1" applyFill="1" applyBorder="1" applyAlignment="1"/>
    <xf numFmtId="2" fontId="3" fillId="6" borderId="0" xfId="0" applyNumberFormat="1" applyFont="1" applyFill="1" applyAlignment="1"/>
    <xf numFmtId="2" fontId="10" fillId="7" borderId="2" xfId="0" applyNumberFormat="1" applyFont="1" applyFill="1" applyBorder="1" applyAlignment="1" applyProtection="1">
      <protection locked="0"/>
    </xf>
    <xf numFmtId="2" fontId="10" fillId="7" borderId="0" xfId="0" applyNumberFormat="1" applyFont="1" applyFill="1" applyAlignment="1" applyProtection="1">
      <protection locked="0"/>
    </xf>
    <xf numFmtId="2" fontId="3" fillId="8" borderId="2" xfId="0" applyNumberFormat="1" applyFont="1" applyFill="1" applyBorder="1" applyAlignment="1"/>
    <xf numFmtId="2" fontId="10" fillId="7" borderId="3" xfId="0" applyNumberFormat="1" applyFont="1" applyFill="1" applyBorder="1" applyAlignment="1" applyProtection="1">
      <protection locked="0"/>
    </xf>
    <xf numFmtId="2" fontId="3" fillId="4" borderId="1" xfId="0" applyNumberFormat="1" applyFont="1" applyFill="1" applyBorder="1" applyAlignment="1"/>
    <xf numFmtId="2" fontId="3" fillId="4" borderId="3" xfId="0" applyNumberFormat="1" applyFont="1" applyFill="1" applyBorder="1" applyAlignment="1"/>
    <xf numFmtId="164" fontId="9" fillId="6" borderId="4" xfId="0" applyNumberFormat="1" applyFont="1" applyFill="1" applyBorder="1" applyAlignment="1"/>
    <xf numFmtId="165" fontId="9" fillId="6" borderId="4" xfId="0" applyNumberFormat="1" applyFont="1" applyFill="1" applyBorder="1" applyAlignment="1"/>
    <xf numFmtId="164" fontId="9" fillId="6" borderId="5" xfId="0" applyNumberFormat="1" applyFont="1" applyFill="1" applyBorder="1" applyAlignment="1"/>
    <xf numFmtId="165" fontId="9" fillId="6" borderId="5" xfId="0" applyNumberFormat="1" applyFont="1" applyFill="1" applyBorder="1" applyAlignment="1"/>
    <xf numFmtId="165" fontId="3" fillId="6" borderId="0" xfId="0" applyNumberFormat="1" applyFont="1" applyFill="1" applyBorder="1" applyAlignment="1"/>
    <xf numFmtId="2" fontId="3" fillId="6" borderId="0" xfId="0" applyNumberFormat="1" applyFont="1" applyFill="1" applyBorder="1" applyAlignment="1"/>
    <xf numFmtId="164" fontId="3" fillId="6" borderId="0" xfId="0" applyNumberFormat="1" applyFont="1" applyFill="1" applyBorder="1" applyAlignment="1"/>
    <xf numFmtId="2" fontId="3" fillId="4" borderId="0" xfId="0" applyNumberFormat="1" applyFont="1" applyFill="1" applyBorder="1" applyAlignment="1"/>
    <xf numFmtId="2" fontId="3" fillId="7" borderId="6" xfId="0" applyNumberFormat="1" applyFont="1" applyFill="1" applyBorder="1" applyAlignment="1"/>
    <xf numFmtId="2" fontId="7" fillId="4" borderId="6" xfId="0" applyNumberFormat="1" applyFont="1" applyFill="1" applyBorder="1" applyAlignment="1"/>
    <xf numFmtId="1" fontId="8" fillId="4" borderId="0" xfId="0" applyNumberFormat="1" applyFont="1" applyFill="1" applyBorder="1" applyAlignment="1"/>
    <xf numFmtId="2" fontId="6" fillId="9" borderId="7" xfId="0" applyNumberFormat="1" applyFont="1" applyFill="1" applyBorder="1" applyAlignment="1"/>
    <xf numFmtId="2" fontId="6" fillId="9" borderId="0" xfId="0" applyNumberFormat="1" applyFont="1" applyFill="1" applyAlignment="1"/>
    <xf numFmtId="2" fontId="12" fillId="9" borderId="7" xfId="0" applyNumberFormat="1" applyFont="1" applyFill="1" applyBorder="1" applyAlignment="1"/>
    <xf numFmtId="2" fontId="12" fillId="9" borderId="0" xfId="0" applyNumberFormat="1" applyFont="1" applyFill="1" applyAlignment="1"/>
    <xf numFmtId="2" fontId="8" fillId="5" borderId="8" xfId="0" applyNumberFormat="1" applyFont="1" applyFill="1" applyBorder="1" applyAlignment="1">
      <alignment horizontal="left"/>
    </xf>
    <xf numFmtId="2" fontId="3" fillId="5" borderId="9" xfId="0" applyNumberFormat="1" applyFont="1" applyFill="1" applyBorder="1" applyAlignment="1"/>
    <xf numFmtId="0" fontId="14" fillId="0" borderId="7" xfId="0" applyNumberFormat="1" applyFont="1" applyBorder="1" applyAlignment="1"/>
    <xf numFmtId="0" fontId="14" fillId="0" borderId="9" xfId="0" applyNumberFormat="1" applyFont="1" applyBorder="1" applyAlignment="1"/>
    <xf numFmtId="0" fontId="13" fillId="0" borderId="9" xfId="1" applyNumberFormat="1" applyBorder="1" applyAlignment="1"/>
    <xf numFmtId="0" fontId="11" fillId="0" borderId="7" xfId="0" applyNumberFormat="1" applyFont="1" applyBorder="1" applyAlignment="1"/>
    <xf numFmtId="0" fontId="11" fillId="0" borderId="0" xfId="0" applyNumberFormat="1" applyFont="1" applyAlignment="1"/>
    <xf numFmtId="0" fontId="11" fillId="0" borderId="11" xfId="0" applyNumberFormat="1" applyFont="1" applyBorder="1" applyAlignment="1"/>
    <xf numFmtId="0" fontId="11" fillId="0" borderId="9" xfId="0" applyNumberFormat="1" applyFont="1" applyBorder="1" applyAlignment="1"/>
    <xf numFmtId="0" fontId="11" fillId="0" borderId="12" xfId="0" applyNumberFormat="1" applyFont="1" applyBorder="1" applyAlignment="1"/>
    <xf numFmtId="15" fontId="11" fillId="0" borderId="11" xfId="0" applyNumberFormat="1" applyFont="1" applyBorder="1" applyAlignment="1"/>
    <xf numFmtId="2" fontId="17" fillId="0" borderId="0" xfId="1" applyNumberFormat="1" applyFont="1" applyAlignment="1"/>
    <xf numFmtId="0" fontId="19" fillId="0" borderId="0" xfId="0" applyNumberFormat="1" applyFont="1" applyAlignment="1"/>
    <xf numFmtId="0" fontId="13" fillId="0" borderId="0" xfId="1" applyNumberFormat="1" applyFont="1" applyAlignment="1"/>
    <xf numFmtId="164" fontId="8" fillId="6" borderId="2" xfId="0" applyNumberFormat="1" applyFont="1" applyFill="1" applyBorder="1" applyAlignment="1" applyProtection="1">
      <protection locked="0"/>
    </xf>
    <xf numFmtId="1" fontId="8" fillId="4" borderId="13" xfId="0" applyNumberFormat="1" applyFont="1" applyFill="1" applyBorder="1" applyAlignment="1"/>
    <xf numFmtId="2" fontId="18" fillId="4" borderId="7" xfId="0" applyNumberFormat="1" applyFont="1" applyFill="1" applyBorder="1" applyAlignment="1"/>
    <xf numFmtId="2" fontId="8" fillId="4" borderId="7" xfId="0" applyNumberFormat="1" applyFont="1" applyFill="1" applyBorder="1" applyAlignment="1"/>
    <xf numFmtId="2" fontId="3" fillId="5" borderId="7" xfId="0" applyNumberFormat="1" applyFont="1" applyFill="1" applyBorder="1" applyAlignment="1"/>
    <xf numFmtId="164" fontId="8" fillId="6" borderId="7" xfId="0" applyNumberFormat="1" applyFont="1" applyFill="1" applyBorder="1" applyAlignment="1" applyProtection="1">
      <protection locked="0"/>
    </xf>
    <xf numFmtId="1" fontId="8" fillId="6" borderId="7" xfId="0" applyNumberFormat="1" applyFont="1" applyFill="1" applyBorder="1" applyAlignment="1" applyProtection="1">
      <protection locked="0"/>
    </xf>
    <xf numFmtId="2" fontId="5" fillId="0" borderId="7" xfId="0" applyNumberFormat="1" applyFont="1" applyBorder="1" applyAlignment="1"/>
    <xf numFmtId="2" fontId="16" fillId="0" borderId="7" xfId="0" applyNumberFormat="1" applyFont="1" applyBorder="1" applyAlignment="1"/>
    <xf numFmtId="2" fontId="3" fillId="7" borderId="7" xfId="0" applyNumberFormat="1" applyFont="1" applyFill="1" applyBorder="1" applyAlignment="1"/>
    <xf numFmtId="164" fontId="9" fillId="6" borderId="7" xfId="0" applyNumberFormat="1" applyFont="1" applyFill="1" applyBorder="1" applyAlignment="1"/>
    <xf numFmtId="2" fontId="1" fillId="0" borderId="14" xfId="0" applyNumberFormat="1" applyFont="1" applyBorder="1" applyAlignment="1"/>
    <xf numFmtId="2" fontId="3" fillId="5" borderId="8" xfId="0" applyNumberFormat="1" applyFont="1" applyFill="1" applyBorder="1" applyAlignment="1"/>
    <xf numFmtId="2" fontId="3" fillId="5" borderId="8" xfId="0" applyNumberFormat="1" applyFont="1" applyFill="1" applyBorder="1" applyAlignment="1" applyProtection="1">
      <protection locked="0"/>
    </xf>
    <xf numFmtId="2" fontId="3" fillId="5" borderId="15" xfId="0" applyNumberFormat="1" applyFont="1" applyFill="1" applyBorder="1" applyAlignment="1"/>
    <xf numFmtId="1" fontId="3" fillId="5" borderId="16" xfId="0" applyNumberFormat="1" applyFont="1" applyFill="1" applyBorder="1" applyAlignment="1"/>
    <xf numFmtId="2" fontId="10" fillId="7" borderId="16" xfId="0" applyNumberFormat="1" applyFont="1" applyFill="1" applyBorder="1" applyAlignment="1" applyProtection="1">
      <protection locked="0"/>
    </xf>
    <xf numFmtId="2" fontId="10" fillId="7" borderId="15" xfId="0" applyNumberFormat="1" applyFont="1" applyFill="1" applyBorder="1" applyAlignment="1" applyProtection="1">
      <protection locked="0"/>
    </xf>
    <xf numFmtId="2" fontId="13" fillId="5" borderId="10" xfId="1" applyNumberForma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2" fontId="15" fillId="2" borderId="17" xfId="0" applyNumberFormat="1" applyFont="1" applyFill="1" applyBorder="1" applyAlignment="1"/>
    <xf numFmtId="2" fontId="2" fillId="2" borderId="18" xfId="0" applyNumberFormat="1" applyFont="1" applyFill="1" applyBorder="1" applyAlignment="1"/>
    <xf numFmtId="2" fontId="2" fillId="2" borderId="19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2946175637393768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246458923512748"/>
          <c:y val="0.17794529768096431"/>
          <c:w val="0.71954674220963177"/>
          <c:h val="0.6516306675640947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exp"/>
            <c:dispRSqr val="0"/>
            <c:dispEq val="0"/>
          </c:trendline>
          <c:xVal>
            <c:numRef>
              <c:f>A!$S$31:$S$48</c:f>
              <c:numCache>
                <c:formatCode>0.00</c:formatCode>
                <c:ptCount val="18"/>
                <c:pt idx="0">
                  <c:v>0.46600000000000003</c:v>
                </c:pt>
                <c:pt idx="1">
                  <c:v>0.46600000000000003</c:v>
                </c:pt>
                <c:pt idx="2">
                  <c:v>0.46600000000000003</c:v>
                </c:pt>
                <c:pt idx="3">
                  <c:v>0.29499999999999998</c:v>
                </c:pt>
                <c:pt idx="4">
                  <c:v>0.29499999999999998</c:v>
                </c:pt>
                <c:pt idx="5">
                  <c:v>0.29499999999999998</c:v>
                </c:pt>
                <c:pt idx="6">
                  <c:v>0.29499999999999998</c:v>
                </c:pt>
                <c:pt idx="7">
                  <c:v>0.29499999999999998</c:v>
                </c:pt>
                <c:pt idx="8">
                  <c:v>0.29499999999999998</c:v>
                </c:pt>
                <c:pt idx="9">
                  <c:v>0.29499999999999998</c:v>
                </c:pt>
                <c:pt idx="10">
                  <c:v>0.16600000000000001</c:v>
                </c:pt>
                <c:pt idx="11">
                  <c:v>0.16600000000000001</c:v>
                </c:pt>
                <c:pt idx="12">
                  <c:v>0.16600000000000001</c:v>
                </c:pt>
                <c:pt idx="13">
                  <c:v>0.16600000000000001</c:v>
                </c:pt>
                <c:pt idx="14">
                  <c:v>0.16600000000000001</c:v>
                </c:pt>
                <c:pt idx="15">
                  <c:v>0.16600000000000001</c:v>
                </c:pt>
                <c:pt idx="16">
                  <c:v>0.16600000000000001</c:v>
                </c:pt>
                <c:pt idx="17">
                  <c:v>0.16600000000000001</c:v>
                </c:pt>
              </c:numCache>
            </c:numRef>
          </c:xVal>
          <c:yVal>
            <c:numRef>
              <c:f>A!$T$31:$T$48</c:f>
              <c:numCache>
                <c:formatCode>0.00</c:formatCode>
                <c:ptCount val="18"/>
                <c:pt idx="0">
                  <c:v>0.153</c:v>
                </c:pt>
                <c:pt idx="1">
                  <c:v>0.153</c:v>
                </c:pt>
                <c:pt idx="2">
                  <c:v>0.153</c:v>
                </c:pt>
                <c:pt idx="3">
                  <c:v>0.20300000000000001</c:v>
                </c:pt>
                <c:pt idx="4">
                  <c:v>0.20300000000000001</c:v>
                </c:pt>
                <c:pt idx="5">
                  <c:v>0.20300000000000001</c:v>
                </c:pt>
                <c:pt idx="6">
                  <c:v>0.20300000000000001</c:v>
                </c:pt>
                <c:pt idx="7">
                  <c:v>0.20300000000000001</c:v>
                </c:pt>
                <c:pt idx="8">
                  <c:v>0.20300000000000001</c:v>
                </c:pt>
                <c:pt idx="9">
                  <c:v>0.20300000000000001</c:v>
                </c:pt>
                <c:pt idx="10">
                  <c:v>0.221</c:v>
                </c:pt>
                <c:pt idx="11">
                  <c:v>0.221</c:v>
                </c:pt>
                <c:pt idx="12">
                  <c:v>0.221</c:v>
                </c:pt>
                <c:pt idx="13">
                  <c:v>0.221</c:v>
                </c:pt>
                <c:pt idx="14">
                  <c:v>0.221</c:v>
                </c:pt>
                <c:pt idx="15">
                  <c:v>0.221</c:v>
                </c:pt>
                <c:pt idx="16">
                  <c:v>0.221</c:v>
                </c:pt>
                <c:pt idx="17">
                  <c:v>0.221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752960"/>
        <c:axId val="201754880"/>
      </c:scatterChart>
      <c:valAx>
        <c:axId val="201752960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A!$S$30:$S$30</c:f>
              <c:strCache>
                <c:ptCount val="1"/>
                <c:pt idx="0">
                  <c:v>Water Saturation - fractional</c:v>
                </c:pt>
              </c:strCache>
            </c:strRef>
          </c:tx>
          <c:layout>
            <c:manualLayout>
              <c:xMode val="edge"/>
              <c:yMode val="edge"/>
              <c:x val="0.31161473087818697"/>
              <c:y val="0.904764119194762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54880"/>
        <c:crosses val="autoZero"/>
        <c:crossBetween val="midCat"/>
        <c:majorUnit val="0.2"/>
        <c:minorUnit val="0.05"/>
      </c:valAx>
      <c:valAx>
        <c:axId val="201754880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A!$T$30:$T$30</c:f>
              <c:strCache>
                <c:ptCount val="1"/>
                <c:pt idx="0">
                  <c:v>Core Porosity - fractional</c:v>
                </c:pt>
              </c:strCache>
            </c:strRef>
          </c:tx>
          <c:layout>
            <c:manualLayout>
              <c:xMode val="edge"/>
              <c:yMode val="edge"/>
              <c:x val="4.5325779036827198E-2"/>
              <c:y val="0.3007526157988129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52960"/>
        <c:crosses val="autoZero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3098623320069486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6789622014774"/>
          <c:y val="0.17794529768096431"/>
          <c:w val="0.70422632073382585"/>
          <c:h val="0.6516306675640947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log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xVal>
            <c:numRef>
              <c:f>A!$U$31:$U$48</c:f>
              <c:numCache>
                <c:formatCode>0.00</c:formatCode>
                <c:ptCount val="18"/>
                <c:pt idx="0">
                  <c:v>9.6999999999999993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491</c:v>
                </c:pt>
                <c:pt idx="11">
                  <c:v>491</c:v>
                </c:pt>
                <c:pt idx="12">
                  <c:v>491</c:v>
                </c:pt>
                <c:pt idx="13">
                  <c:v>491</c:v>
                </c:pt>
                <c:pt idx="14">
                  <c:v>491</c:v>
                </c:pt>
                <c:pt idx="15">
                  <c:v>491</c:v>
                </c:pt>
                <c:pt idx="16">
                  <c:v>491</c:v>
                </c:pt>
                <c:pt idx="17">
                  <c:v>491</c:v>
                </c:pt>
              </c:numCache>
            </c:numRef>
          </c:xVal>
          <c:yVal>
            <c:numRef>
              <c:f>A!$V$31:$V$48</c:f>
              <c:numCache>
                <c:formatCode>0.00</c:formatCode>
                <c:ptCount val="18"/>
                <c:pt idx="0">
                  <c:v>0.153</c:v>
                </c:pt>
                <c:pt idx="1">
                  <c:v>0.153</c:v>
                </c:pt>
                <c:pt idx="2">
                  <c:v>0.153</c:v>
                </c:pt>
                <c:pt idx="3">
                  <c:v>0.20300000000000001</c:v>
                </c:pt>
                <c:pt idx="4">
                  <c:v>0.20300000000000001</c:v>
                </c:pt>
                <c:pt idx="5">
                  <c:v>0.20300000000000001</c:v>
                </c:pt>
                <c:pt idx="6">
                  <c:v>0.20300000000000001</c:v>
                </c:pt>
                <c:pt idx="7">
                  <c:v>0.20300000000000001</c:v>
                </c:pt>
                <c:pt idx="8">
                  <c:v>0.20300000000000001</c:v>
                </c:pt>
                <c:pt idx="9">
                  <c:v>0.20300000000000001</c:v>
                </c:pt>
                <c:pt idx="10">
                  <c:v>0.221</c:v>
                </c:pt>
                <c:pt idx="11">
                  <c:v>0.221</c:v>
                </c:pt>
                <c:pt idx="12">
                  <c:v>0.221</c:v>
                </c:pt>
                <c:pt idx="13">
                  <c:v>0.221</c:v>
                </c:pt>
                <c:pt idx="14">
                  <c:v>0.221</c:v>
                </c:pt>
                <c:pt idx="15">
                  <c:v>0.221</c:v>
                </c:pt>
                <c:pt idx="16">
                  <c:v>0.221</c:v>
                </c:pt>
                <c:pt idx="17">
                  <c:v>0.221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076160"/>
        <c:axId val="202078080"/>
      </c:scatterChart>
      <c:valAx>
        <c:axId val="202076160"/>
        <c:scaling>
          <c:logBase val="10"/>
          <c:orientation val="minMax"/>
          <c:max val="1000"/>
          <c:min val="0.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strRef>
              <c:f>A!$U$30:$U$30</c:f>
              <c:strCache>
                <c:ptCount val="1"/>
                <c:pt idx="0">
                  <c:v>Core Permeability - millidarcies</c:v>
                </c:pt>
              </c:strCache>
            </c:strRef>
          </c:tx>
          <c:layout>
            <c:manualLayout>
              <c:xMode val="edge"/>
              <c:yMode val="edge"/>
              <c:x val="0.27605671772765972"/>
              <c:y val="0.904764119194762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078080"/>
        <c:crosses val="autoZero"/>
        <c:crossBetween val="midCat"/>
        <c:minorUnit val="10"/>
      </c:valAx>
      <c:valAx>
        <c:axId val="202078080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A!$T$30:$T$30</c:f>
              <c:strCache>
                <c:ptCount val="1"/>
                <c:pt idx="0">
                  <c:v>Core Porosity - fractional</c:v>
                </c:pt>
              </c:strCache>
            </c:strRef>
          </c:tx>
          <c:layout>
            <c:manualLayout>
              <c:xMode val="edge"/>
              <c:yMode val="edge"/>
              <c:x val="4.5070484526964855E-2"/>
              <c:y val="0.3007526157988129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076160"/>
        <c:crossesAt val="1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META/LOG CROSSPLOT</a:t>
            </a:r>
          </a:p>
        </c:rich>
      </c:tx>
      <c:layout>
        <c:manualLayout>
          <c:xMode val="edge"/>
          <c:yMode val="edge"/>
          <c:x val="0.22946175637393768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396600566572237"/>
          <c:y val="0.17794529768096431"/>
          <c:w val="0.71671388101983002"/>
          <c:h val="0.6090240469925962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exp"/>
            <c:dispRSqr val="0"/>
            <c:dispEq val="0"/>
          </c:trendline>
          <c:xVal>
            <c:numRef>
              <c:f>A!$Y$31:$Y$48</c:f>
              <c:numCache>
                <c:formatCode>0.00</c:formatCode>
                <c:ptCount val="18"/>
                <c:pt idx="0">
                  <c:v>0.153</c:v>
                </c:pt>
                <c:pt idx="1">
                  <c:v>0.153</c:v>
                </c:pt>
                <c:pt idx="2">
                  <c:v>0.153</c:v>
                </c:pt>
                <c:pt idx="3">
                  <c:v>0.20300000000000001</c:v>
                </c:pt>
                <c:pt idx="4">
                  <c:v>0.20300000000000001</c:v>
                </c:pt>
                <c:pt idx="5">
                  <c:v>0.20300000000000001</c:v>
                </c:pt>
                <c:pt idx="6">
                  <c:v>0.20300000000000001</c:v>
                </c:pt>
                <c:pt idx="7">
                  <c:v>0.20300000000000001</c:v>
                </c:pt>
                <c:pt idx="8">
                  <c:v>0.20300000000000001</c:v>
                </c:pt>
                <c:pt idx="9">
                  <c:v>0.20300000000000001</c:v>
                </c:pt>
                <c:pt idx="10">
                  <c:v>0.221</c:v>
                </c:pt>
                <c:pt idx="11">
                  <c:v>0.221</c:v>
                </c:pt>
                <c:pt idx="12">
                  <c:v>0.221</c:v>
                </c:pt>
                <c:pt idx="13">
                  <c:v>0.221</c:v>
                </c:pt>
                <c:pt idx="14">
                  <c:v>0.221</c:v>
                </c:pt>
                <c:pt idx="15">
                  <c:v>0.221</c:v>
                </c:pt>
                <c:pt idx="16">
                  <c:v>0.221</c:v>
                </c:pt>
                <c:pt idx="17">
                  <c:v>0.221</c:v>
                </c:pt>
              </c:numCache>
            </c:numRef>
          </c:xVal>
          <c:yVal>
            <c:numRef>
              <c:f>A!$Z$31:$Z$48</c:f>
              <c:numCache>
                <c:formatCode>0.00</c:formatCode>
                <c:ptCount val="18"/>
                <c:pt idx="0">
                  <c:v>21.5</c:v>
                </c:pt>
                <c:pt idx="1">
                  <c:v>21.5</c:v>
                </c:pt>
                <c:pt idx="2">
                  <c:v>21.5</c:v>
                </c:pt>
                <c:pt idx="3">
                  <c:v>16.2</c:v>
                </c:pt>
                <c:pt idx="4">
                  <c:v>16.2</c:v>
                </c:pt>
                <c:pt idx="5">
                  <c:v>16.2</c:v>
                </c:pt>
                <c:pt idx="6">
                  <c:v>16.2</c:v>
                </c:pt>
                <c:pt idx="7">
                  <c:v>16.2</c:v>
                </c:pt>
                <c:pt idx="8">
                  <c:v>16.2</c:v>
                </c:pt>
                <c:pt idx="9">
                  <c:v>16.2</c:v>
                </c:pt>
                <c:pt idx="10">
                  <c:v>14.9</c:v>
                </c:pt>
                <c:pt idx="11">
                  <c:v>14.9</c:v>
                </c:pt>
                <c:pt idx="12">
                  <c:v>14.9</c:v>
                </c:pt>
                <c:pt idx="13">
                  <c:v>14.9</c:v>
                </c:pt>
                <c:pt idx="14">
                  <c:v>14.9</c:v>
                </c:pt>
                <c:pt idx="15">
                  <c:v>14.9</c:v>
                </c:pt>
                <c:pt idx="16">
                  <c:v>14.9</c:v>
                </c:pt>
                <c:pt idx="17">
                  <c:v>14.9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15712"/>
        <c:axId val="202126080"/>
      </c:scatterChart>
      <c:valAx>
        <c:axId val="202115712"/>
        <c:scaling>
          <c:logBase val="10"/>
          <c:orientation val="minMax"/>
          <c:min val="0.0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Core Porosity - fractional
  </a:t>
                </a:r>
              </a:p>
            </c:rich>
          </c:tx>
          <c:layout>
            <c:manualLayout>
              <c:xMode val="edge"/>
              <c:yMode val="edge"/>
              <c:x val="0.33427762039660058"/>
              <c:y val="0.862157498623263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126080"/>
        <c:crossesAt val="10"/>
        <c:crossBetween val="midCat"/>
        <c:minorUnit val="10"/>
      </c:valAx>
      <c:valAx>
        <c:axId val="202126080"/>
        <c:scaling>
          <c:logBase val="10"/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Formation Factor - fractional</a:t>
                </a:r>
              </a:p>
            </c:rich>
          </c:tx>
          <c:layout>
            <c:manualLayout>
              <c:xMode val="edge"/>
              <c:yMode val="edge"/>
              <c:x val="4.5325779036827198E-2"/>
              <c:y val="0.24812090803402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115712"/>
        <c:crossesAt val="0.1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3098623320069486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281718037134183"/>
          <c:y val="0.17794529768096431"/>
          <c:w val="0.71831084714850235"/>
          <c:h val="0.6090240469925962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power"/>
            <c:dispRSqr val="0"/>
            <c:dispEq val="0"/>
          </c:trendline>
          <c:xVal>
            <c:numRef>
              <c:f>A!$H$31:$H$48</c:f>
              <c:numCache>
                <c:formatCode>0.000</c:formatCode>
                <c:ptCount val="18"/>
                <c:pt idx="0">
                  <c:v>0.46600000000000003</c:v>
                </c:pt>
                <c:pt idx="1">
                  <c:v>0.52900000000000003</c:v>
                </c:pt>
                <c:pt idx="2">
                  <c:v>0.86099999999999999</c:v>
                </c:pt>
                <c:pt idx="3">
                  <c:v>0.29499999999999998</c:v>
                </c:pt>
                <c:pt idx="4">
                  <c:v>0.317</c:v>
                </c:pt>
                <c:pt idx="5">
                  <c:v>0.34300000000000003</c:v>
                </c:pt>
                <c:pt idx="6">
                  <c:v>0.41699999999999998</c:v>
                </c:pt>
                <c:pt idx="7">
                  <c:v>0.54800000000000004</c:v>
                </c:pt>
                <c:pt idx="8">
                  <c:v>0.877</c:v>
                </c:pt>
                <c:pt idx="9">
                  <c:v>0.97899999999999998</c:v>
                </c:pt>
                <c:pt idx="10">
                  <c:v>0.16600000000000001</c:v>
                </c:pt>
                <c:pt idx="11">
                  <c:v>0.16900000000000001</c:v>
                </c:pt>
                <c:pt idx="12">
                  <c:v>0.17499999999999999</c:v>
                </c:pt>
                <c:pt idx="13">
                  <c:v>0.253</c:v>
                </c:pt>
                <c:pt idx="14">
                  <c:v>0.35699999999999998</c:v>
                </c:pt>
                <c:pt idx="15">
                  <c:v>0.48199999999999998</c:v>
                </c:pt>
                <c:pt idx="16">
                  <c:v>0.82699999999999996</c:v>
                </c:pt>
                <c:pt idx="17">
                  <c:v>0.96199999999999997</c:v>
                </c:pt>
              </c:numCache>
            </c:numRef>
          </c:xVal>
          <c:yVal>
            <c:numRef>
              <c:f>A!$I$31:$I$48</c:f>
              <c:numCache>
                <c:formatCode>0.00</c:formatCode>
                <c:ptCount val="18"/>
                <c:pt idx="0">
                  <c:v>2.72</c:v>
                </c:pt>
                <c:pt idx="1">
                  <c:v>2.42</c:v>
                </c:pt>
                <c:pt idx="2">
                  <c:v>1.18</c:v>
                </c:pt>
                <c:pt idx="3">
                  <c:v>6.9</c:v>
                </c:pt>
                <c:pt idx="4">
                  <c:v>6.49</c:v>
                </c:pt>
                <c:pt idx="5">
                  <c:v>4.8099999999999996</c:v>
                </c:pt>
                <c:pt idx="6">
                  <c:v>3.37</c:v>
                </c:pt>
                <c:pt idx="7">
                  <c:v>2.3199999999999998</c:v>
                </c:pt>
                <c:pt idx="8">
                  <c:v>1.1299999999999999</c:v>
                </c:pt>
                <c:pt idx="9">
                  <c:v>1.02</c:v>
                </c:pt>
                <c:pt idx="10">
                  <c:v>13.66</c:v>
                </c:pt>
                <c:pt idx="11">
                  <c:v>13.48</c:v>
                </c:pt>
                <c:pt idx="12">
                  <c:v>10.15</c:v>
                </c:pt>
                <c:pt idx="13">
                  <c:v>6.62</c:v>
                </c:pt>
                <c:pt idx="14">
                  <c:v>4.7</c:v>
                </c:pt>
                <c:pt idx="15">
                  <c:v>2.7850000000000001</c:v>
                </c:pt>
                <c:pt idx="16">
                  <c:v>1.33</c:v>
                </c:pt>
                <c:pt idx="17">
                  <c:v>1.05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76000"/>
        <c:axId val="202177920"/>
      </c:scatterChart>
      <c:valAx>
        <c:axId val="202176000"/>
        <c:scaling>
          <c:logBase val="10"/>
          <c:orientation val="minMax"/>
          <c:max val="1"/>
          <c:min val="0.0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Water Saturation - fractional
  </a:t>
                </a:r>
              </a:p>
            </c:rich>
          </c:tx>
          <c:layout>
            <c:manualLayout>
              <c:xMode val="edge"/>
              <c:yMode val="edge"/>
              <c:x val="0.30140886527407745"/>
              <c:y val="0.862157498623263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177920"/>
        <c:crossesAt val="1"/>
        <c:crossBetween val="midCat"/>
      </c:valAx>
      <c:valAx>
        <c:axId val="20217792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Resistivity Index - fractional</a:t>
                </a:r>
              </a:p>
            </c:rich>
          </c:tx>
          <c:layout>
            <c:manualLayout>
              <c:xMode val="edge"/>
              <c:yMode val="edge"/>
              <c:x val="4.5070484526964855E-2"/>
              <c:y val="0.25563972342899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176000"/>
        <c:crossesAt val="0.1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META/FRF CROSSPLOT</a:t>
            </a:r>
          </a:p>
        </c:rich>
      </c:tx>
      <c:layout>
        <c:manualLayout>
          <c:xMode val="edge"/>
          <c:yMode val="edge"/>
          <c:x val="0.22946175637393768"/>
          <c:y val="3.287671232876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29745042492918"/>
          <c:y val="0.19452054794520549"/>
          <c:w val="0.7025495750708215"/>
          <c:h val="0.6246575342465753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A!$W$31:$W$48</c:f>
              <c:numCache>
                <c:formatCode>0.00</c:formatCode>
                <c:ptCount val="18"/>
                <c:pt idx="0">
                  <c:v>0.68</c:v>
                </c:pt>
                <c:pt idx="1">
                  <c:v>0.68</c:v>
                </c:pt>
                <c:pt idx="2">
                  <c:v>0.68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xVal>
          <c:yVal>
            <c:numRef>
              <c:f>A!$X$31:$X$48</c:f>
              <c:numCache>
                <c:formatCode>0.00</c:formatCode>
                <c:ptCount val="18"/>
                <c:pt idx="0">
                  <c:v>0.153</c:v>
                </c:pt>
                <c:pt idx="1">
                  <c:v>0.153</c:v>
                </c:pt>
                <c:pt idx="2">
                  <c:v>0.153</c:v>
                </c:pt>
                <c:pt idx="3">
                  <c:v>0.20300000000000001</c:v>
                </c:pt>
                <c:pt idx="4">
                  <c:v>0.20300000000000001</c:v>
                </c:pt>
                <c:pt idx="5">
                  <c:v>0.20300000000000001</c:v>
                </c:pt>
                <c:pt idx="6">
                  <c:v>0.20300000000000001</c:v>
                </c:pt>
                <c:pt idx="7">
                  <c:v>0.20300000000000001</c:v>
                </c:pt>
                <c:pt idx="8">
                  <c:v>0.20300000000000001</c:v>
                </c:pt>
                <c:pt idx="9">
                  <c:v>0.20300000000000001</c:v>
                </c:pt>
                <c:pt idx="10">
                  <c:v>0.221</c:v>
                </c:pt>
                <c:pt idx="11">
                  <c:v>0.221</c:v>
                </c:pt>
                <c:pt idx="12">
                  <c:v>0.221</c:v>
                </c:pt>
                <c:pt idx="13">
                  <c:v>0.221</c:v>
                </c:pt>
                <c:pt idx="14">
                  <c:v>0.221</c:v>
                </c:pt>
                <c:pt idx="15">
                  <c:v>0.221</c:v>
                </c:pt>
                <c:pt idx="16">
                  <c:v>0.221</c:v>
                </c:pt>
                <c:pt idx="17">
                  <c:v>0.221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24768"/>
        <c:axId val="202227072"/>
      </c:scatterChart>
      <c:valAx>
        <c:axId val="20222476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A!$W$30:$W$30</c:f>
              <c:strCache>
                <c:ptCount val="1"/>
                <c:pt idx="0">
                  <c:v>Cation Exchange Capacity</c:v>
                </c:pt>
              </c:strCache>
            </c:strRef>
          </c:tx>
          <c:layout>
            <c:manualLayout>
              <c:xMode val="edge"/>
              <c:yMode val="edge"/>
              <c:x val="0.32577903682719545"/>
              <c:y val="0.89315068493150684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227072"/>
        <c:crosses val="autoZero"/>
        <c:crossBetween val="midCat"/>
        <c:minorUnit val="0.05"/>
      </c:valAx>
      <c:valAx>
        <c:axId val="202227072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A!$T$30:$T$30</c:f>
              <c:strCache>
                <c:ptCount val="1"/>
                <c:pt idx="0">
                  <c:v>Core Porosity - fractional</c:v>
                </c:pt>
              </c:strCache>
            </c:strRef>
          </c:tx>
          <c:layout>
            <c:manualLayout>
              <c:xMode val="edge"/>
              <c:yMode val="edge"/>
              <c:x val="4.8158640226628892E-2"/>
              <c:y val="0.2849315068493150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224768"/>
        <c:crosses val="autoZero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84985835694054"/>
          <c:y val="0.47397260273972602"/>
          <c:w val="7.3654390934844188E-2"/>
          <c:h val="6.5753424657534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9525</xdr:rowOff>
    </xdr:from>
    <xdr:to>
      <xdr:col>4</xdr:col>
      <xdr:colOff>9525</xdr:colOff>
      <xdr:row>68</xdr:row>
      <xdr:rowOff>1844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49</xdr:row>
      <xdr:rowOff>9525</xdr:rowOff>
    </xdr:from>
    <xdr:to>
      <xdr:col>9</xdr:col>
      <xdr:colOff>28575</xdr:colOff>
      <xdr:row>68</xdr:row>
      <xdr:rowOff>1844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70</xdr:row>
      <xdr:rowOff>9525</xdr:rowOff>
    </xdr:from>
    <xdr:to>
      <xdr:col>4</xdr:col>
      <xdr:colOff>9525</xdr:colOff>
      <xdr:row>89</xdr:row>
      <xdr:rowOff>9525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0</xdr:colOff>
      <xdr:row>70</xdr:row>
      <xdr:rowOff>9525</xdr:rowOff>
    </xdr:from>
    <xdr:to>
      <xdr:col>9</xdr:col>
      <xdr:colOff>28575</xdr:colOff>
      <xdr:row>89</xdr:row>
      <xdr:rowOff>9525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28575</xdr:colOff>
      <xdr:row>70</xdr:row>
      <xdr:rowOff>9525</xdr:rowOff>
    </xdr:from>
    <xdr:to>
      <xdr:col>16</xdr:col>
      <xdr:colOff>0</xdr:colOff>
      <xdr:row>87</xdr:row>
      <xdr:rowOff>85725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ec2000.net/09-elecprop.htm" TargetMode="External"/><Relationship Id="rId2" Type="http://schemas.openxmlformats.org/officeDocument/2006/relationships/hyperlink" Target="http://www.spec2000.net/09-elecprop.htm" TargetMode="External"/><Relationship Id="rId1" Type="http://schemas.openxmlformats.org/officeDocument/2006/relationships/hyperlink" Target="https://www.spec2000.net/00-fineprint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defaultGridColor="0" colorId="15" zoomScale="124" zoomScaleNormal="124" zoomScaleSheetLayoutView="25" workbookViewId="0"/>
  </sheetViews>
  <sheetFormatPr defaultColWidth="7.6640625" defaultRowHeight="12.75"/>
  <cols>
    <col min="1" max="10" width="9.77734375" style="1" customWidth="1"/>
    <col min="11" max="11" width="11.21875" style="1" bestFit="1" customWidth="1"/>
    <col min="12" max="12" width="9.6640625" style="1" customWidth="1"/>
    <col min="13" max="14" width="9.44140625" style="1" bestFit="1" customWidth="1"/>
    <col min="15" max="15" width="11.21875" style="1" bestFit="1" customWidth="1"/>
    <col min="16" max="16" width="9.44140625" style="1" bestFit="1" customWidth="1"/>
    <col min="17" max="17" width="10.77734375" style="1" bestFit="1" customWidth="1"/>
    <col min="18" max="18" width="8.6640625" style="1" customWidth="1"/>
    <col min="19" max="20" width="9.44140625" style="1" bestFit="1" customWidth="1"/>
    <col min="21" max="21" width="12.5546875" style="1" bestFit="1" customWidth="1"/>
    <col min="22" max="24" width="9.44140625" style="1" bestFit="1" customWidth="1"/>
    <col min="25" max="25" width="9.77734375" style="1" customWidth="1"/>
    <col min="26" max="16384" width="7.6640625" style="1"/>
  </cols>
  <sheetData>
    <row r="1" spans="1:26" ht="30.75" thickTop="1">
      <c r="A1" s="106" t="s">
        <v>82</v>
      </c>
      <c r="B1" s="107"/>
      <c r="C1" s="107"/>
      <c r="D1" s="107"/>
      <c r="E1" s="107"/>
      <c r="F1" s="107"/>
      <c r="G1" s="107"/>
      <c r="H1" s="107"/>
      <c r="I1" s="107"/>
      <c r="J1" s="108"/>
      <c r="K1" s="105"/>
      <c r="L1" s="3" t="s">
        <v>34</v>
      </c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5"/>
    </row>
    <row r="2" spans="1:26" ht="18">
      <c r="A2" s="68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2"/>
      <c r="L2" s="6"/>
      <c r="M2" s="6"/>
      <c r="N2" s="6"/>
      <c r="O2" s="6"/>
      <c r="P2" s="6"/>
      <c r="Q2" s="6"/>
      <c r="R2" s="6"/>
      <c r="S2" s="4"/>
      <c r="T2" s="4"/>
      <c r="U2" s="4"/>
      <c r="V2" s="4"/>
      <c r="W2" s="4"/>
      <c r="X2" s="4"/>
      <c r="Y2" s="4"/>
      <c r="Z2" s="5"/>
    </row>
    <row r="3" spans="1:26" ht="18">
      <c r="A3" s="68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2"/>
      <c r="L3" s="7" t="s">
        <v>35</v>
      </c>
      <c r="M3" s="7"/>
      <c r="N3" s="7"/>
      <c r="O3" s="8" t="s">
        <v>46</v>
      </c>
      <c r="P3" s="8" t="s">
        <v>50</v>
      </c>
      <c r="Q3" s="8" t="s">
        <v>55</v>
      </c>
      <c r="R3" s="8" t="s">
        <v>58</v>
      </c>
      <c r="S3" s="9"/>
      <c r="T3" s="9"/>
      <c r="U3" s="9"/>
      <c r="V3" s="9"/>
      <c r="W3" s="9"/>
      <c r="X3" s="9"/>
      <c r="Y3" s="9"/>
      <c r="Z3" s="5"/>
    </row>
    <row r="4" spans="1:26" ht="16.5" thickBot="1">
      <c r="A4" s="70"/>
      <c r="B4" s="71"/>
      <c r="C4" s="71"/>
      <c r="D4" s="71"/>
      <c r="E4" s="71"/>
      <c r="F4" s="71"/>
      <c r="G4" s="71"/>
      <c r="H4" s="71"/>
      <c r="I4" s="71"/>
      <c r="J4" s="71"/>
      <c r="K4" s="2"/>
      <c r="L4" s="7" t="s">
        <v>36</v>
      </c>
      <c r="M4" s="7" t="s">
        <v>39</v>
      </c>
      <c r="N4" s="7" t="s">
        <v>41</v>
      </c>
      <c r="O4" s="8" t="s">
        <v>47</v>
      </c>
      <c r="P4" s="8" t="s">
        <v>47</v>
      </c>
      <c r="Q4" s="8" t="s">
        <v>47</v>
      </c>
      <c r="R4" s="8" t="s">
        <v>59</v>
      </c>
      <c r="S4" s="9"/>
      <c r="T4" s="9"/>
      <c r="U4" s="9"/>
      <c r="V4" s="9"/>
      <c r="W4" s="9"/>
      <c r="X4" s="9"/>
      <c r="Y4" s="9"/>
      <c r="Z4" s="5"/>
    </row>
    <row r="5" spans="1:26" ht="15.95" customHeight="1" thickTop="1" thickBot="1">
      <c r="A5" s="72" t="s">
        <v>73</v>
      </c>
      <c r="B5" s="73"/>
      <c r="C5" s="73"/>
      <c r="D5" s="73"/>
      <c r="E5" s="73"/>
      <c r="F5" s="104" t="s">
        <v>74</v>
      </c>
      <c r="G5" s="104"/>
      <c r="H5" s="104"/>
      <c r="I5" s="97"/>
      <c r="J5" s="97"/>
      <c r="K5" s="2"/>
      <c r="L5" s="12">
        <f t="shared" ref="L5:L23" si="0">IF($A$15="M",N5,M5)</f>
        <v>1</v>
      </c>
      <c r="M5" s="12">
        <v>0</v>
      </c>
      <c r="N5" s="12">
        <v>1</v>
      </c>
      <c r="O5" s="12"/>
      <c r="P5" s="12" t="s">
        <v>51</v>
      </c>
      <c r="Q5" s="12"/>
      <c r="R5" s="12"/>
      <c r="S5" s="9"/>
      <c r="T5" s="9"/>
      <c r="U5" s="9"/>
      <c r="V5" s="9"/>
      <c r="W5" s="9"/>
      <c r="X5" s="9"/>
      <c r="Y5" s="9"/>
      <c r="Z5" s="5"/>
    </row>
    <row r="6" spans="1:26" ht="17.25" thickTop="1" thickBot="1">
      <c r="A6" s="74"/>
      <c r="B6" s="75"/>
      <c r="C6" s="75"/>
      <c r="D6" s="75"/>
      <c r="E6" s="75"/>
      <c r="F6" s="75"/>
      <c r="G6" s="75"/>
      <c r="H6" s="75"/>
      <c r="I6" s="76"/>
      <c r="J6" s="75"/>
      <c r="K6" s="2"/>
      <c r="L6" s="17">
        <f t="shared" si="0"/>
        <v>21.5</v>
      </c>
      <c r="M6" s="17">
        <v>6.7</v>
      </c>
      <c r="N6" s="17">
        <v>21.5</v>
      </c>
      <c r="O6" s="17">
        <v>1</v>
      </c>
      <c r="P6" s="17">
        <v>0</v>
      </c>
      <c r="Q6" s="17">
        <v>1</v>
      </c>
      <c r="R6" s="17">
        <v>0</v>
      </c>
      <c r="S6" s="9"/>
      <c r="T6" s="9"/>
      <c r="U6" s="9"/>
      <c r="V6" s="9"/>
      <c r="W6" s="9"/>
      <c r="X6" s="9"/>
      <c r="Y6" s="9"/>
      <c r="Z6" s="5"/>
    </row>
    <row r="7" spans="1:26" ht="17.25" thickTop="1" thickBot="1">
      <c r="A7" s="77" t="s">
        <v>75</v>
      </c>
      <c r="B7" s="78"/>
      <c r="C7" s="79" t="s">
        <v>76</v>
      </c>
      <c r="D7" s="80"/>
      <c r="E7" s="80"/>
      <c r="F7" s="80"/>
      <c r="G7" s="81"/>
      <c r="H7" s="78" t="s">
        <v>77</v>
      </c>
      <c r="I7" s="79" t="s">
        <v>21</v>
      </c>
      <c r="J7" s="80"/>
      <c r="K7" s="2"/>
      <c r="L7" s="17">
        <f t="shared" si="0"/>
        <v>1.8</v>
      </c>
      <c r="M7" s="17">
        <v>1</v>
      </c>
      <c r="N7" s="17">
        <v>1.8</v>
      </c>
      <c r="O7" s="17">
        <v>0.4</v>
      </c>
      <c r="P7" s="17">
        <v>0.08</v>
      </c>
      <c r="Q7" s="17">
        <v>0.5</v>
      </c>
      <c r="R7" s="17">
        <v>1</v>
      </c>
      <c r="S7" s="9"/>
      <c r="T7" s="9"/>
      <c r="U7" s="9"/>
      <c r="V7" s="9"/>
      <c r="W7" s="9"/>
      <c r="X7" s="9"/>
      <c r="Y7" s="9"/>
      <c r="Z7" s="5"/>
    </row>
    <row r="8" spans="1:26" ht="17.25" thickTop="1" thickBot="1">
      <c r="A8" s="77" t="s">
        <v>78</v>
      </c>
      <c r="B8" s="78"/>
      <c r="C8" s="79" t="s">
        <v>79</v>
      </c>
      <c r="D8" s="80"/>
      <c r="E8" s="80"/>
      <c r="F8" s="80"/>
      <c r="G8" s="81"/>
      <c r="H8" s="78" t="s">
        <v>80</v>
      </c>
      <c r="I8" s="82" t="s">
        <v>81</v>
      </c>
      <c r="J8" s="80"/>
      <c r="K8" s="2"/>
      <c r="L8" s="17">
        <f t="shared" si="0"/>
        <v>32</v>
      </c>
      <c r="M8" s="17">
        <v>0</v>
      </c>
      <c r="N8" s="17">
        <v>32</v>
      </c>
      <c r="O8" s="17">
        <v>0.25</v>
      </c>
      <c r="P8" s="17">
        <v>0.1</v>
      </c>
      <c r="Q8" s="17">
        <v>0.3</v>
      </c>
      <c r="R8" s="17">
        <v>2</v>
      </c>
      <c r="S8" s="9"/>
      <c r="T8" s="9"/>
      <c r="U8" s="9"/>
      <c r="V8" s="9"/>
      <c r="W8" s="9"/>
      <c r="X8" s="9"/>
      <c r="Y8" s="9"/>
      <c r="Z8" s="5"/>
    </row>
    <row r="9" spans="1:26" ht="16.5" thickTop="1">
      <c r="A9" s="77"/>
      <c r="B9" s="78"/>
      <c r="C9" s="80"/>
      <c r="D9" s="80"/>
      <c r="E9" s="80"/>
      <c r="F9" s="80"/>
      <c r="G9" s="78"/>
      <c r="H9" s="78"/>
      <c r="I9" s="80"/>
      <c r="J9" s="80"/>
      <c r="K9" s="2"/>
      <c r="L9" s="17">
        <f t="shared" si="0"/>
        <v>3.2808398950131199</v>
      </c>
      <c r="M9" s="17">
        <v>1</v>
      </c>
      <c r="N9" s="17">
        <v>3.2808398950131199</v>
      </c>
      <c r="O9" s="19">
        <v>0</v>
      </c>
      <c r="P9" s="17" t="s">
        <v>52</v>
      </c>
      <c r="Q9" s="20">
        <v>99999</v>
      </c>
      <c r="R9" s="17" t="s">
        <v>60</v>
      </c>
      <c r="S9" s="9"/>
      <c r="T9" s="9"/>
      <c r="U9" s="9"/>
      <c r="V9" s="9"/>
      <c r="W9" s="9"/>
      <c r="X9" s="9"/>
      <c r="Y9" s="9"/>
      <c r="Z9" s="5"/>
    </row>
    <row r="10" spans="1:26" ht="15.75">
      <c r="A10" s="88" t="s">
        <v>84</v>
      </c>
      <c r="B10" s="84"/>
      <c r="C10" s="85" t="s">
        <v>86</v>
      </c>
      <c r="D10" s="78"/>
      <c r="E10" s="78"/>
      <c r="F10" s="78"/>
      <c r="G10" s="78"/>
      <c r="H10" s="78"/>
      <c r="I10" s="78"/>
      <c r="J10" s="13"/>
      <c r="K10" s="2"/>
      <c r="L10" s="17">
        <f t="shared" si="0"/>
        <v>0.30480000000000002</v>
      </c>
      <c r="M10" s="17">
        <v>1</v>
      </c>
      <c r="N10" s="17">
        <v>0.30480000000000002</v>
      </c>
      <c r="O10" s="17">
        <v>41</v>
      </c>
      <c r="P10" s="17" t="s">
        <v>53</v>
      </c>
      <c r="Q10" s="17"/>
      <c r="R10" s="17"/>
      <c r="S10" s="9"/>
      <c r="T10" s="9"/>
      <c r="U10" s="9"/>
      <c r="V10" s="9"/>
      <c r="W10" s="9"/>
      <c r="X10" s="9"/>
      <c r="Y10" s="9"/>
      <c r="Z10" s="5"/>
    </row>
    <row r="11" spans="1:26" ht="16.5" thickBot="1">
      <c r="A11" s="89"/>
      <c r="B11" s="78"/>
      <c r="C11" s="78"/>
      <c r="D11" s="78"/>
      <c r="E11" s="78"/>
      <c r="F11" s="78"/>
      <c r="G11" s="78"/>
      <c r="H11" s="78"/>
      <c r="I11" s="78"/>
      <c r="J11" s="14"/>
      <c r="K11" s="2"/>
      <c r="L11" s="17">
        <f t="shared" si="0"/>
        <v>2650</v>
      </c>
      <c r="M11" s="17">
        <v>2.65</v>
      </c>
      <c r="N11" s="20">
        <v>2650</v>
      </c>
      <c r="O11" s="17"/>
      <c r="P11" s="17"/>
      <c r="Q11" s="17"/>
      <c r="R11" s="17"/>
      <c r="S11" s="9"/>
      <c r="T11" s="9"/>
      <c r="U11" s="9"/>
      <c r="V11" s="9"/>
      <c r="W11" s="9"/>
      <c r="X11" s="9"/>
      <c r="Y11" s="9"/>
      <c r="Z11" s="5"/>
    </row>
    <row r="12" spans="1:26" ht="16.5" thickBot="1">
      <c r="A12" s="89"/>
      <c r="B12" s="14"/>
      <c r="C12" s="21"/>
      <c r="D12" s="11"/>
      <c r="E12" s="14"/>
      <c r="F12" s="14"/>
      <c r="G12" s="14"/>
      <c r="H12" s="11"/>
      <c r="I12" s="22"/>
      <c r="J12" s="14"/>
      <c r="K12" s="2"/>
      <c r="L12" s="17">
        <f t="shared" si="0"/>
        <v>2710</v>
      </c>
      <c r="M12" s="17">
        <v>2.71</v>
      </c>
      <c r="N12" s="20">
        <v>2710</v>
      </c>
      <c r="O12" s="17"/>
      <c r="P12" s="17"/>
      <c r="Q12" s="17"/>
      <c r="R12" s="17"/>
      <c r="S12" s="9"/>
      <c r="T12" s="9"/>
      <c r="U12" s="9"/>
      <c r="V12" s="9"/>
      <c r="W12" s="9"/>
      <c r="X12" s="9"/>
      <c r="Y12" s="9"/>
      <c r="Z12" s="5"/>
    </row>
    <row r="13" spans="1:26" ht="17.25" thickTop="1" thickBot="1">
      <c r="A13" s="98" t="s">
        <v>83</v>
      </c>
      <c r="B13" s="23"/>
      <c r="C13" s="10"/>
      <c r="D13" s="10"/>
      <c r="E13" s="10"/>
      <c r="F13" s="10"/>
      <c r="G13" s="10"/>
      <c r="H13" s="10"/>
      <c r="I13" s="10"/>
      <c r="J13" s="10"/>
      <c r="K13" s="2"/>
      <c r="L13" s="17">
        <f t="shared" si="0"/>
        <v>1</v>
      </c>
      <c r="M13" s="17">
        <v>0.159</v>
      </c>
      <c r="N13" s="17">
        <v>1</v>
      </c>
      <c r="O13" s="17" t="s">
        <v>48</v>
      </c>
      <c r="P13" s="17"/>
      <c r="Q13" s="17"/>
      <c r="R13" s="17"/>
      <c r="S13" s="9"/>
      <c r="T13" s="9"/>
      <c r="U13" s="9"/>
      <c r="V13" s="9"/>
      <c r="W13" s="9"/>
      <c r="X13" s="9"/>
      <c r="Y13" s="9"/>
      <c r="Z13" s="5"/>
    </row>
    <row r="14" spans="1:26" ht="16.5" thickTop="1">
      <c r="A14" s="89" t="s">
        <v>17</v>
      </c>
      <c r="D14" s="11"/>
      <c r="E14" s="11"/>
      <c r="F14" s="11"/>
      <c r="G14" s="11"/>
      <c r="H14" s="11"/>
      <c r="I14" s="11"/>
      <c r="J14" s="11"/>
      <c r="K14" s="2"/>
      <c r="L14" s="17">
        <f t="shared" si="0"/>
        <v>1</v>
      </c>
      <c r="M14" s="17">
        <v>2.8299999999999999E-2</v>
      </c>
      <c r="N14" s="17">
        <v>1</v>
      </c>
      <c r="O14" s="17"/>
      <c r="P14" s="17"/>
      <c r="Q14" s="17"/>
      <c r="R14" s="17"/>
      <c r="S14" s="9"/>
      <c r="T14" s="9"/>
      <c r="U14" s="9"/>
      <c r="V14" s="9"/>
      <c r="W14" s="9"/>
      <c r="X14" s="9"/>
      <c r="Y14" s="9"/>
      <c r="Z14" s="5"/>
    </row>
    <row r="15" spans="1:26" ht="16.5" thickBot="1">
      <c r="A15" s="91" t="s">
        <v>22</v>
      </c>
      <c r="B15" s="67"/>
      <c r="C15" s="14" t="s">
        <v>6</v>
      </c>
      <c r="D15" s="14"/>
      <c r="E15" s="14" t="s">
        <v>12</v>
      </c>
      <c r="F15" s="14"/>
      <c r="G15" s="24" t="s">
        <v>18</v>
      </c>
      <c r="H15" s="14"/>
      <c r="I15" s="24" t="s">
        <v>25</v>
      </c>
      <c r="J15" s="14"/>
      <c r="K15" s="2"/>
      <c r="L15" s="17">
        <f t="shared" si="0"/>
        <v>1000</v>
      </c>
      <c r="M15" s="17">
        <v>1</v>
      </c>
      <c r="N15" s="20">
        <v>1000</v>
      </c>
      <c r="O15" s="17"/>
      <c r="P15" s="17"/>
      <c r="Q15" s="17"/>
      <c r="R15" s="17"/>
      <c r="S15" s="9"/>
      <c r="T15" s="9"/>
      <c r="U15" s="9"/>
      <c r="V15" s="9"/>
      <c r="W15" s="9"/>
      <c r="X15" s="9"/>
      <c r="Y15" s="9"/>
      <c r="Z15" s="5"/>
    </row>
    <row r="16" spans="1:26" ht="16.5" thickBot="1">
      <c r="A16" s="89" t="s">
        <v>24</v>
      </c>
      <c r="B16" s="87">
        <v>1</v>
      </c>
      <c r="C16" s="86">
        <v>2150</v>
      </c>
      <c r="D16" s="13" t="str">
        <f>$L$24</f>
        <v>meters</v>
      </c>
      <c r="E16" s="18">
        <v>2160</v>
      </c>
      <c r="F16" s="13" t="str">
        <f>$L$24</f>
        <v>meters</v>
      </c>
      <c r="G16" s="15">
        <v>7.1</v>
      </c>
      <c r="H16" s="13" t="str">
        <f>$L$24</f>
        <v>meters</v>
      </c>
      <c r="I16" s="25" t="s">
        <v>26</v>
      </c>
      <c r="J16" s="13"/>
      <c r="K16" s="2"/>
      <c r="L16" s="17">
        <f t="shared" si="0"/>
        <v>2149</v>
      </c>
      <c r="M16" s="17">
        <v>162.6</v>
      </c>
      <c r="N16" s="20">
        <v>2149</v>
      </c>
      <c r="O16" s="17"/>
      <c r="P16" s="17"/>
      <c r="Q16" s="17"/>
      <c r="R16" s="17"/>
      <c r="S16" s="9"/>
      <c r="T16" s="9"/>
      <c r="U16" s="9"/>
      <c r="V16" s="9"/>
      <c r="W16" s="9"/>
      <c r="X16" s="9"/>
      <c r="Y16" s="9"/>
      <c r="Z16" s="5"/>
    </row>
    <row r="17" spans="1:27" ht="16.5" thickBot="1">
      <c r="A17" s="92"/>
      <c r="B17" s="67">
        <v>2</v>
      </c>
      <c r="C17" s="18">
        <v>2160</v>
      </c>
      <c r="D17" s="13" t="str">
        <f>$L$24</f>
        <v>meters</v>
      </c>
      <c r="E17" s="18">
        <v>2175</v>
      </c>
      <c r="F17" s="13" t="str">
        <f>$L$24</f>
        <v>meters</v>
      </c>
      <c r="G17" s="15">
        <v>9</v>
      </c>
      <c r="H17" s="13" t="str">
        <f>$L$24</f>
        <v>meters</v>
      </c>
      <c r="I17" s="25" t="s">
        <v>27</v>
      </c>
      <c r="J17" s="13"/>
      <c r="K17" s="2"/>
      <c r="L17" s="17">
        <f t="shared" si="0"/>
        <v>2.149</v>
      </c>
      <c r="M17" s="17">
        <v>162.6</v>
      </c>
      <c r="N17" s="17">
        <v>2.149</v>
      </c>
      <c r="O17" s="17"/>
      <c r="P17" s="17"/>
      <c r="Q17" s="17"/>
      <c r="R17" s="17"/>
      <c r="S17" s="9"/>
      <c r="T17" s="9"/>
      <c r="U17" s="9"/>
      <c r="V17" s="9"/>
      <c r="W17" s="9"/>
      <c r="X17" s="9"/>
      <c r="Y17" s="9"/>
      <c r="Z17" s="5"/>
    </row>
    <row r="18" spans="1:27" ht="16.5" thickBot="1">
      <c r="A18" s="92"/>
      <c r="B18" s="67">
        <v>3</v>
      </c>
      <c r="C18" s="18"/>
      <c r="D18" s="13" t="str">
        <f>$L$24</f>
        <v>meters</v>
      </c>
      <c r="E18" s="18"/>
      <c r="F18" s="13" t="str">
        <f>$L$24</f>
        <v>meters</v>
      </c>
      <c r="G18" s="15"/>
      <c r="H18" s="13" t="str">
        <f>$L$24</f>
        <v>meters</v>
      </c>
      <c r="I18" s="25" t="s">
        <v>28</v>
      </c>
      <c r="J18" s="13"/>
      <c r="K18" s="2"/>
      <c r="L18" s="17">
        <f t="shared" si="0"/>
        <v>273</v>
      </c>
      <c r="M18" s="20">
        <v>460</v>
      </c>
      <c r="N18" s="20">
        <v>273</v>
      </c>
      <c r="O18" s="17"/>
      <c r="P18" s="17"/>
      <c r="Q18" s="17"/>
      <c r="R18" s="17"/>
      <c r="S18" s="9"/>
      <c r="T18" s="9"/>
      <c r="U18" s="9"/>
      <c r="V18" s="9"/>
      <c r="W18" s="9"/>
      <c r="X18" s="9"/>
      <c r="Y18" s="9"/>
      <c r="Z18" s="5"/>
    </row>
    <row r="19" spans="1:27" ht="16.5" thickBot="1">
      <c r="A19" s="92"/>
      <c r="B19" s="67">
        <v>4</v>
      </c>
      <c r="C19" s="18"/>
      <c r="D19" s="13" t="str">
        <f>$L$24</f>
        <v>meters</v>
      </c>
      <c r="E19" s="18"/>
      <c r="F19" s="13" t="str">
        <f>$L$24</f>
        <v>meters</v>
      </c>
      <c r="G19" s="15"/>
      <c r="H19" s="13" t="str">
        <f>$L$24</f>
        <v>meters</v>
      </c>
      <c r="I19" s="25" t="s">
        <v>28</v>
      </c>
      <c r="J19" s="13"/>
      <c r="K19" s="2"/>
      <c r="L19" s="17">
        <f t="shared" si="0"/>
        <v>5.354E-4</v>
      </c>
      <c r="M19" s="17">
        <v>7.0800000000000004E-3</v>
      </c>
      <c r="N19" s="17">
        <v>5.354E-4</v>
      </c>
      <c r="O19" s="17"/>
      <c r="P19" s="17"/>
      <c r="Q19" s="17"/>
      <c r="R19" s="17"/>
      <c r="S19" s="9"/>
      <c r="T19" s="9"/>
      <c r="U19" s="9"/>
      <c r="V19" s="9"/>
      <c r="W19" s="9"/>
      <c r="X19" s="9"/>
      <c r="Y19" s="9"/>
      <c r="Z19" s="5"/>
    </row>
    <row r="20" spans="1:27" ht="16.5" thickBot="1">
      <c r="A20" s="92"/>
      <c r="B20" s="67">
        <v>5</v>
      </c>
      <c r="C20" s="18"/>
      <c r="D20" s="13" t="str">
        <f>$L$24</f>
        <v>meters</v>
      </c>
      <c r="E20" s="18"/>
      <c r="F20" s="13" t="str">
        <f>$L$24</f>
        <v>meters</v>
      </c>
      <c r="G20" s="15"/>
      <c r="H20" s="13" t="str">
        <f>$L$24</f>
        <v>meters</v>
      </c>
      <c r="I20" s="25" t="s">
        <v>28</v>
      </c>
      <c r="J20" s="13"/>
      <c r="K20" s="2"/>
      <c r="L20" s="17">
        <f t="shared" si="0"/>
        <v>1.3089999999999999</v>
      </c>
      <c r="M20" s="20">
        <v>1424</v>
      </c>
      <c r="N20" s="17">
        <v>1.3089999999999999</v>
      </c>
      <c r="O20" s="17"/>
      <c r="P20" s="17"/>
      <c r="Q20" s="17"/>
      <c r="R20" s="17"/>
      <c r="S20" s="9"/>
      <c r="T20" s="9"/>
      <c r="U20" s="9"/>
      <c r="V20" s="9"/>
      <c r="W20" s="9"/>
      <c r="X20" s="9"/>
      <c r="Y20" s="9"/>
      <c r="Z20" s="5"/>
    </row>
    <row r="21" spans="1:27" ht="15.75">
      <c r="A21" s="93"/>
      <c r="B21" s="5"/>
      <c r="C21" s="16"/>
      <c r="D21" s="5"/>
      <c r="E21" s="16"/>
      <c r="F21" s="5"/>
      <c r="G21" s="16"/>
      <c r="H21" s="5"/>
      <c r="I21" s="16"/>
      <c r="J21" s="14"/>
      <c r="K21" s="2"/>
      <c r="L21" s="17">
        <f t="shared" si="0"/>
        <v>1.508</v>
      </c>
      <c r="M21" s="20">
        <v>1637</v>
      </c>
      <c r="N21" s="17">
        <v>1.508</v>
      </c>
      <c r="O21" s="17"/>
      <c r="P21" s="17"/>
      <c r="Q21" s="17"/>
      <c r="R21" s="17"/>
      <c r="S21" s="9"/>
      <c r="T21" s="9"/>
      <c r="U21" s="9"/>
      <c r="V21" s="9"/>
      <c r="W21" s="9"/>
      <c r="X21" s="9"/>
      <c r="Y21" s="9"/>
      <c r="Z21" s="5"/>
    </row>
    <row r="22" spans="1:27" ht="15.75">
      <c r="A22" s="94" t="s">
        <v>84</v>
      </c>
      <c r="B22" s="5"/>
      <c r="C22" s="83" t="s">
        <v>85</v>
      </c>
      <c r="D22" s="5"/>
      <c r="E22" s="5"/>
      <c r="F22" s="5"/>
      <c r="G22" s="5"/>
      <c r="H22" s="5"/>
      <c r="I22" s="5"/>
      <c r="J22" s="14"/>
      <c r="K22" s="2"/>
      <c r="L22" s="17">
        <f t="shared" si="0"/>
        <v>101.35</v>
      </c>
      <c r="M22" s="17">
        <v>14.65</v>
      </c>
      <c r="N22" s="19">
        <v>101.35</v>
      </c>
      <c r="O22" s="17"/>
      <c r="P22" s="17"/>
      <c r="Q22" s="17"/>
      <c r="R22" s="17"/>
      <c r="S22" s="9"/>
      <c r="T22" s="9"/>
      <c r="U22" s="9"/>
      <c r="V22" s="9"/>
      <c r="W22" s="9"/>
      <c r="X22" s="9"/>
      <c r="Y22" s="9"/>
      <c r="Z22" s="5"/>
    </row>
    <row r="23" spans="1:27" ht="15.75">
      <c r="A23" s="93"/>
      <c r="B23" s="5"/>
      <c r="C23" s="5"/>
      <c r="D23" s="5"/>
      <c r="E23" s="5"/>
      <c r="F23" s="5"/>
      <c r="G23" s="5"/>
      <c r="H23" s="5"/>
      <c r="I23" s="5"/>
      <c r="J23" s="14"/>
      <c r="K23" s="2"/>
      <c r="L23" s="17">
        <f t="shared" si="0"/>
        <v>175.868055555556</v>
      </c>
      <c r="M23" s="17">
        <v>4.5304645133198704</v>
      </c>
      <c r="N23" s="19">
        <v>175.868055555556</v>
      </c>
      <c r="O23" s="17"/>
      <c r="P23" s="17"/>
      <c r="Q23" s="17"/>
      <c r="R23" s="17"/>
      <c r="S23" s="9"/>
      <c r="T23" s="9"/>
      <c r="U23" s="9"/>
      <c r="V23" s="9"/>
      <c r="W23" s="9"/>
      <c r="X23" s="9"/>
      <c r="Y23" s="9"/>
      <c r="Z23" s="5"/>
    </row>
    <row r="24" spans="1:27" ht="15.75">
      <c r="A24" s="93"/>
      <c r="B24" s="5"/>
      <c r="C24" s="5"/>
      <c r="D24" s="5"/>
      <c r="E24" s="5"/>
      <c r="F24" s="5"/>
      <c r="G24" s="5"/>
      <c r="H24" s="5"/>
      <c r="I24" s="5"/>
      <c r="J24" s="14"/>
      <c r="K24" s="2"/>
      <c r="L24" s="17" t="str">
        <f>IF($A$15="M",N24,IF(#REF!=1,K21,M24))</f>
        <v>meters</v>
      </c>
      <c r="M24" s="26" t="s">
        <v>32</v>
      </c>
      <c r="N24" s="26" t="s">
        <v>42</v>
      </c>
      <c r="O24" s="17"/>
      <c r="P24" s="17"/>
      <c r="Q24" s="17"/>
      <c r="R24" s="17"/>
      <c r="S24" s="9"/>
      <c r="T24" s="9"/>
      <c r="U24" s="9"/>
      <c r="V24" s="9"/>
      <c r="W24" s="9"/>
      <c r="X24" s="9"/>
      <c r="Y24" s="9"/>
      <c r="Z24" s="5"/>
    </row>
    <row r="25" spans="1:27" ht="16.5" thickBot="1">
      <c r="A25" s="89" t="s">
        <v>0</v>
      </c>
      <c r="B25" s="14" t="s">
        <v>3</v>
      </c>
      <c r="C25" s="14" t="s">
        <v>3</v>
      </c>
      <c r="D25" s="14" t="s">
        <v>3</v>
      </c>
      <c r="E25" s="14" t="s">
        <v>3</v>
      </c>
      <c r="F25" s="14" t="s">
        <v>3</v>
      </c>
      <c r="G25" s="14" t="s">
        <v>3</v>
      </c>
      <c r="H25" s="14" t="s">
        <v>3</v>
      </c>
      <c r="I25" s="14" t="s">
        <v>3</v>
      </c>
      <c r="J25" s="14" t="s">
        <v>30</v>
      </c>
      <c r="K25" s="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5"/>
    </row>
    <row r="26" spans="1:27" ht="17.25" thickTop="1" thickBot="1">
      <c r="A26" s="99"/>
      <c r="B26" s="100"/>
      <c r="C26" s="100"/>
      <c r="D26" s="100"/>
      <c r="E26" s="100"/>
      <c r="F26" s="100" t="s">
        <v>14</v>
      </c>
      <c r="G26" s="100"/>
      <c r="H26" s="100"/>
      <c r="I26" s="100"/>
      <c r="J26" s="100"/>
      <c r="K26" s="100" t="s">
        <v>88</v>
      </c>
      <c r="L26" s="100"/>
      <c r="M26" s="101"/>
      <c r="N26" s="27" t="s">
        <v>43</v>
      </c>
      <c r="O26" s="10"/>
      <c r="P26" s="10"/>
      <c r="Q26" s="27"/>
      <c r="R26" s="10"/>
      <c r="S26" s="10"/>
      <c r="T26" s="10"/>
      <c r="U26" s="10"/>
      <c r="V26" s="10"/>
      <c r="W26" s="10"/>
      <c r="X26" s="10"/>
      <c r="Y26" s="10"/>
      <c r="Z26" s="10" t="s">
        <v>68</v>
      </c>
    </row>
    <row r="27" spans="1:27" ht="16.5" thickTop="1">
      <c r="A27" s="90" t="s">
        <v>1</v>
      </c>
      <c r="B27" s="30"/>
      <c r="C27" s="30"/>
      <c r="D27" s="30"/>
      <c r="E27" s="30"/>
      <c r="F27" s="30"/>
      <c r="G27" s="30" t="s">
        <v>19</v>
      </c>
      <c r="H27" s="30"/>
      <c r="I27" s="30"/>
      <c r="J27" s="30"/>
      <c r="K27" s="30"/>
      <c r="L27" s="30"/>
      <c r="M27" s="29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 t="s">
        <v>68</v>
      </c>
    </row>
    <row r="28" spans="1:27" ht="15.75">
      <c r="A28" s="90" t="s">
        <v>2</v>
      </c>
      <c r="B28" s="31" t="s">
        <v>4</v>
      </c>
      <c r="C28" s="31" t="s">
        <v>7</v>
      </c>
      <c r="D28" s="31" t="s">
        <v>11</v>
      </c>
      <c r="E28" s="31" t="s">
        <v>13</v>
      </c>
      <c r="F28" s="31" t="s">
        <v>15</v>
      </c>
      <c r="G28" s="31" t="s">
        <v>20</v>
      </c>
      <c r="H28" s="31" t="s">
        <v>23</v>
      </c>
      <c r="I28" s="31" t="s">
        <v>29</v>
      </c>
      <c r="J28" s="31" t="s">
        <v>31</v>
      </c>
      <c r="K28" s="31" t="s">
        <v>33</v>
      </c>
      <c r="L28" s="32" t="s">
        <v>37</v>
      </c>
      <c r="M28" s="33" t="s">
        <v>40</v>
      </c>
      <c r="N28" s="31" t="s">
        <v>44</v>
      </c>
      <c r="O28" s="31" t="s">
        <v>49</v>
      </c>
      <c r="P28" s="31" t="s">
        <v>54</v>
      </c>
      <c r="Q28" s="34" t="s">
        <v>56</v>
      </c>
      <c r="R28" s="31" t="s">
        <v>61</v>
      </c>
      <c r="S28" s="30" t="s">
        <v>62</v>
      </c>
      <c r="T28" s="30"/>
      <c r="U28" s="30" t="s">
        <v>65</v>
      </c>
      <c r="V28" s="30"/>
      <c r="W28" s="30" t="s">
        <v>70</v>
      </c>
      <c r="X28" s="30"/>
      <c r="Y28" s="30" t="s">
        <v>71</v>
      </c>
      <c r="Z28" s="30"/>
    </row>
    <row r="29" spans="1:27" ht="16.5" thickBot="1">
      <c r="A29" s="90" t="str">
        <f>"   "&amp;$L$24</f>
        <v xml:space="preserve">   meters</v>
      </c>
      <c r="B29" s="30" t="str">
        <f>"   "&amp;$L$24</f>
        <v xml:space="preserve">   meters</v>
      </c>
      <c r="C29" s="31" t="s">
        <v>8</v>
      </c>
      <c r="D29" s="31" t="s">
        <v>8</v>
      </c>
      <c r="E29" s="31" t="s">
        <v>8</v>
      </c>
      <c r="F29" s="31" t="s">
        <v>16</v>
      </c>
      <c r="G29" s="31" t="s">
        <v>16</v>
      </c>
      <c r="H29" s="31" t="s">
        <v>16</v>
      </c>
      <c r="I29" s="31" t="s">
        <v>16</v>
      </c>
      <c r="J29" s="31"/>
      <c r="K29" s="31"/>
      <c r="L29" s="31"/>
      <c r="M29" s="29" t="str">
        <f>"    "&amp;$L$24</f>
        <v xml:space="preserve">    meters</v>
      </c>
      <c r="N29" s="31" t="s">
        <v>45</v>
      </c>
      <c r="O29" s="31" t="s">
        <v>45</v>
      </c>
      <c r="P29" s="31" t="s">
        <v>45</v>
      </c>
      <c r="Q29" s="34" t="s">
        <v>57</v>
      </c>
      <c r="R29" s="31" t="s">
        <v>45</v>
      </c>
      <c r="S29" s="30"/>
      <c r="T29" s="30"/>
      <c r="U29" s="30"/>
      <c r="V29" s="30"/>
      <c r="W29" s="30"/>
      <c r="X29" s="30"/>
      <c r="Y29" s="30" t="s">
        <v>68</v>
      </c>
      <c r="Z29" s="28" t="s">
        <v>69</v>
      </c>
    </row>
    <row r="30" spans="1:27" ht="16.5" thickBot="1">
      <c r="A30" s="95"/>
      <c r="B30" s="35"/>
      <c r="C30" s="35" t="s">
        <v>9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65"/>
      <c r="P30" s="65"/>
      <c r="Q30" s="65"/>
      <c r="R30" s="65"/>
      <c r="S30" s="65" t="s">
        <v>63</v>
      </c>
      <c r="T30" s="65" t="s">
        <v>64</v>
      </c>
      <c r="U30" s="65" t="s">
        <v>66</v>
      </c>
      <c r="V30" s="65" t="s">
        <v>64</v>
      </c>
      <c r="W30" s="65" t="s">
        <v>67</v>
      </c>
      <c r="X30" s="65" t="s">
        <v>64</v>
      </c>
      <c r="Y30" s="65"/>
      <c r="Z30" s="66"/>
    </row>
    <row r="31" spans="1:27" ht="15.75">
      <c r="A31" s="96">
        <v>2050</v>
      </c>
      <c r="B31" s="36">
        <v>2051</v>
      </c>
      <c r="C31" s="36">
        <v>9.6999999999999993</v>
      </c>
      <c r="D31" s="36">
        <v>9.6999999999999993</v>
      </c>
      <c r="E31" s="36">
        <v>9.6999999999999993</v>
      </c>
      <c r="F31" s="37">
        <v>0.153</v>
      </c>
      <c r="G31" s="36">
        <v>21.5</v>
      </c>
      <c r="H31" s="37">
        <v>0.46600000000000003</v>
      </c>
      <c r="I31" s="38">
        <v>2.72</v>
      </c>
      <c r="J31" s="39">
        <v>0.68</v>
      </c>
      <c r="K31" s="40">
        <v>8.2000000000000003E-2</v>
      </c>
      <c r="L31" s="39" t="s">
        <v>38</v>
      </c>
      <c r="M31" s="41">
        <f t="shared" ref="M31:M48" si="1">IF(A31,+B31-A31,"")</f>
        <v>1</v>
      </c>
      <c r="N31" s="42">
        <v>0</v>
      </c>
      <c r="O31" s="61">
        <f>F31</f>
        <v>0.153</v>
      </c>
      <c r="P31" s="62">
        <f>H31</f>
        <v>0.46600000000000003</v>
      </c>
      <c r="Q31" s="63">
        <f>C31</f>
        <v>9.6999999999999993</v>
      </c>
      <c r="R31" s="62">
        <f>IF(C31,E31/C31,"")</f>
        <v>1</v>
      </c>
      <c r="S31" s="64">
        <f>IF(F31,+H31,S30)</f>
        <v>0.46600000000000003</v>
      </c>
      <c r="T31" s="64">
        <f>IF(F31,+F31,T30)</f>
        <v>0.153</v>
      </c>
      <c r="U31" s="64">
        <f>IF(C31,+C31,U30)</f>
        <v>9.6999999999999993</v>
      </c>
      <c r="V31" s="64">
        <f>+T31</f>
        <v>0.153</v>
      </c>
      <c r="W31" s="64">
        <f>IF(J31,+J31,W30)</f>
        <v>0.68</v>
      </c>
      <c r="X31" s="64">
        <f>+T31</f>
        <v>0.153</v>
      </c>
      <c r="Y31" s="64">
        <f>IF(F31,+F31,Y30)</f>
        <v>0.153</v>
      </c>
      <c r="Z31" s="9">
        <f>IF(G31,+G31,Z30)</f>
        <v>21.5</v>
      </c>
      <c r="AA31" s="1" t="s">
        <v>68</v>
      </c>
    </row>
    <row r="32" spans="1:27" ht="15.75">
      <c r="A32" s="96"/>
      <c r="B32" s="44"/>
      <c r="C32" s="57"/>
      <c r="D32" s="57"/>
      <c r="E32" s="57"/>
      <c r="F32" s="58"/>
      <c r="G32" s="57"/>
      <c r="H32" s="45">
        <v>0.52900000000000003</v>
      </c>
      <c r="I32" s="46">
        <v>2.42</v>
      </c>
      <c r="J32" s="47"/>
      <c r="K32" s="48"/>
      <c r="L32" s="47" t="s">
        <v>38</v>
      </c>
      <c r="M32" s="49" t="str">
        <f t="shared" si="1"/>
        <v/>
      </c>
      <c r="N32" s="50">
        <v>0</v>
      </c>
      <c r="O32" s="61">
        <f t="shared" ref="O32:O48" si="2">F32</f>
        <v>0</v>
      </c>
      <c r="P32" s="62">
        <f t="shared" ref="P32:P48" si="3">H32</f>
        <v>0.52900000000000003</v>
      </c>
      <c r="Q32" s="63">
        <f t="shared" ref="Q32:Q48" si="4">C32</f>
        <v>0</v>
      </c>
      <c r="R32" s="62" t="str">
        <f t="shared" ref="R32:R48" si="5">IF(C32,E32/C32,"")</f>
        <v/>
      </c>
      <c r="S32" s="64">
        <f t="shared" ref="S32:S48" si="6">IF(F32,+H32,S31)</f>
        <v>0.46600000000000003</v>
      </c>
      <c r="T32" s="64">
        <f t="shared" ref="T32:T48" si="7">IF(F32,+F32,T31)</f>
        <v>0.153</v>
      </c>
      <c r="U32" s="64">
        <f t="shared" ref="U32:U48" si="8">IF(C32,+C32,U31)</f>
        <v>9.6999999999999993</v>
      </c>
      <c r="V32" s="64">
        <f t="shared" ref="V32:V48" si="9">+T32</f>
        <v>0.153</v>
      </c>
      <c r="W32" s="64">
        <f t="shared" ref="W32:W48" si="10">IF(J32,+J32,W31)</f>
        <v>0.68</v>
      </c>
      <c r="X32" s="64">
        <f t="shared" ref="X32:X48" si="11">+T32</f>
        <v>0.153</v>
      </c>
      <c r="Y32" s="64">
        <f t="shared" ref="Y32:Y47" si="12">IF(F32,+F32,Y31)</f>
        <v>0.153</v>
      </c>
      <c r="Z32" s="9">
        <f t="shared" ref="Z32:Z47" si="13">IF(G32,+G32,Z31)</f>
        <v>21.5</v>
      </c>
      <c r="AA32" s="1" t="s">
        <v>68</v>
      </c>
    </row>
    <row r="33" spans="1:27" ht="15.75">
      <c r="A33" s="96"/>
      <c r="B33" s="44"/>
      <c r="C33" s="59"/>
      <c r="D33" s="59"/>
      <c r="E33" s="59"/>
      <c r="F33" s="60"/>
      <c r="G33" s="59"/>
      <c r="H33" s="45">
        <v>0.86099999999999999</v>
      </c>
      <c r="I33" s="46">
        <v>1.18</v>
      </c>
      <c r="J33" s="47"/>
      <c r="K33" s="48"/>
      <c r="L33" s="47" t="s">
        <v>38</v>
      </c>
      <c r="M33" s="49" t="str">
        <f t="shared" si="1"/>
        <v/>
      </c>
      <c r="N33" s="50">
        <v>0</v>
      </c>
      <c r="O33" s="61">
        <f t="shared" si="2"/>
        <v>0</v>
      </c>
      <c r="P33" s="62">
        <f t="shared" si="3"/>
        <v>0.86099999999999999</v>
      </c>
      <c r="Q33" s="63">
        <f t="shared" si="4"/>
        <v>0</v>
      </c>
      <c r="R33" s="62" t="str">
        <f t="shared" si="5"/>
        <v/>
      </c>
      <c r="S33" s="64">
        <f t="shared" si="6"/>
        <v>0.46600000000000003</v>
      </c>
      <c r="T33" s="64">
        <f t="shared" si="7"/>
        <v>0.153</v>
      </c>
      <c r="U33" s="64">
        <f t="shared" si="8"/>
        <v>9.6999999999999993</v>
      </c>
      <c r="V33" s="64">
        <f t="shared" si="9"/>
        <v>0.153</v>
      </c>
      <c r="W33" s="64">
        <f t="shared" si="10"/>
        <v>0.68</v>
      </c>
      <c r="X33" s="64">
        <f t="shared" si="11"/>
        <v>0.153</v>
      </c>
      <c r="Y33" s="64">
        <f t="shared" si="12"/>
        <v>0.153</v>
      </c>
      <c r="Z33" s="9">
        <f t="shared" si="13"/>
        <v>21.5</v>
      </c>
      <c r="AA33" s="1" t="s">
        <v>68</v>
      </c>
    </row>
    <row r="34" spans="1:27" ht="15.75">
      <c r="A34" s="96">
        <v>2052</v>
      </c>
      <c r="B34" s="44">
        <v>2053</v>
      </c>
      <c r="C34" s="44">
        <v>125</v>
      </c>
      <c r="D34" s="44">
        <v>125</v>
      </c>
      <c r="E34" s="44">
        <v>125</v>
      </c>
      <c r="F34" s="45">
        <v>0.20300000000000001</v>
      </c>
      <c r="G34" s="44">
        <v>16.2</v>
      </c>
      <c r="H34" s="45">
        <v>0.29499999999999998</v>
      </c>
      <c r="I34" s="46">
        <v>6.9</v>
      </c>
      <c r="J34" s="47">
        <v>0.5</v>
      </c>
      <c r="K34" s="48">
        <v>5.6000000000000001E-2</v>
      </c>
      <c r="L34" s="47" t="s">
        <v>38</v>
      </c>
      <c r="M34" s="49">
        <f t="shared" si="1"/>
        <v>1</v>
      </c>
      <c r="N34" s="50">
        <v>0</v>
      </c>
      <c r="O34" s="61">
        <f t="shared" si="2"/>
        <v>0.20300000000000001</v>
      </c>
      <c r="P34" s="62">
        <f t="shared" si="3"/>
        <v>0.29499999999999998</v>
      </c>
      <c r="Q34" s="63">
        <f t="shared" si="4"/>
        <v>125</v>
      </c>
      <c r="R34" s="62">
        <f t="shared" si="5"/>
        <v>1</v>
      </c>
      <c r="S34" s="64">
        <f t="shared" si="6"/>
        <v>0.29499999999999998</v>
      </c>
      <c r="T34" s="64">
        <f t="shared" si="7"/>
        <v>0.20300000000000001</v>
      </c>
      <c r="U34" s="64">
        <f t="shared" si="8"/>
        <v>125</v>
      </c>
      <c r="V34" s="64">
        <f t="shared" si="9"/>
        <v>0.20300000000000001</v>
      </c>
      <c r="W34" s="64">
        <f t="shared" si="10"/>
        <v>0.5</v>
      </c>
      <c r="X34" s="64">
        <f t="shared" si="11"/>
        <v>0.20300000000000001</v>
      </c>
      <c r="Y34" s="64">
        <f t="shared" si="12"/>
        <v>0.20300000000000001</v>
      </c>
      <c r="Z34" s="9">
        <f t="shared" si="13"/>
        <v>16.2</v>
      </c>
      <c r="AA34" s="1" t="s">
        <v>68</v>
      </c>
    </row>
    <row r="35" spans="1:27" ht="15.75">
      <c r="A35" s="96"/>
      <c r="B35" s="44"/>
      <c r="C35" s="44"/>
      <c r="D35" s="44"/>
      <c r="E35" s="44"/>
      <c r="F35" s="45"/>
      <c r="G35" s="44"/>
      <c r="H35" s="45">
        <v>0.317</v>
      </c>
      <c r="I35" s="46">
        <v>6.49</v>
      </c>
      <c r="J35" s="47"/>
      <c r="K35" s="48"/>
      <c r="L35" s="47" t="s">
        <v>38</v>
      </c>
      <c r="M35" s="49" t="str">
        <f t="shared" si="1"/>
        <v/>
      </c>
      <c r="N35" s="50">
        <v>0</v>
      </c>
      <c r="O35" s="61">
        <f t="shared" si="2"/>
        <v>0</v>
      </c>
      <c r="P35" s="62">
        <f t="shared" si="3"/>
        <v>0.317</v>
      </c>
      <c r="Q35" s="63">
        <f t="shared" si="4"/>
        <v>0</v>
      </c>
      <c r="R35" s="62" t="str">
        <f t="shared" si="5"/>
        <v/>
      </c>
      <c r="S35" s="64">
        <f t="shared" si="6"/>
        <v>0.29499999999999998</v>
      </c>
      <c r="T35" s="64">
        <f t="shared" si="7"/>
        <v>0.20300000000000001</v>
      </c>
      <c r="U35" s="64">
        <f t="shared" si="8"/>
        <v>125</v>
      </c>
      <c r="V35" s="64">
        <f t="shared" si="9"/>
        <v>0.20300000000000001</v>
      </c>
      <c r="W35" s="64">
        <f t="shared" si="10"/>
        <v>0.5</v>
      </c>
      <c r="X35" s="64">
        <f t="shared" si="11"/>
        <v>0.20300000000000001</v>
      </c>
      <c r="Y35" s="64">
        <f t="shared" si="12"/>
        <v>0.20300000000000001</v>
      </c>
      <c r="Z35" s="9">
        <f t="shared" si="13"/>
        <v>16.2</v>
      </c>
      <c r="AA35" s="1" t="s">
        <v>68</v>
      </c>
    </row>
    <row r="36" spans="1:27" ht="15.75">
      <c r="A36" s="96"/>
      <c r="B36" s="44"/>
      <c r="C36" s="44"/>
      <c r="D36" s="44"/>
      <c r="E36" s="44"/>
      <c r="F36" s="45"/>
      <c r="G36" s="44"/>
      <c r="H36" s="45">
        <v>0.34300000000000003</v>
      </c>
      <c r="I36" s="46">
        <v>4.8099999999999996</v>
      </c>
      <c r="J36" s="47"/>
      <c r="K36" s="48"/>
      <c r="L36" s="47" t="s">
        <v>38</v>
      </c>
      <c r="M36" s="49" t="str">
        <f t="shared" si="1"/>
        <v/>
      </c>
      <c r="N36" s="50">
        <v>0</v>
      </c>
      <c r="O36" s="61">
        <f t="shared" si="2"/>
        <v>0</v>
      </c>
      <c r="P36" s="62">
        <f t="shared" si="3"/>
        <v>0.34300000000000003</v>
      </c>
      <c r="Q36" s="63">
        <f t="shared" si="4"/>
        <v>0</v>
      </c>
      <c r="R36" s="62" t="str">
        <f t="shared" si="5"/>
        <v/>
      </c>
      <c r="S36" s="64">
        <f t="shared" si="6"/>
        <v>0.29499999999999998</v>
      </c>
      <c r="T36" s="64">
        <f t="shared" si="7"/>
        <v>0.20300000000000001</v>
      </c>
      <c r="U36" s="64">
        <f t="shared" si="8"/>
        <v>125</v>
      </c>
      <c r="V36" s="64">
        <f t="shared" si="9"/>
        <v>0.20300000000000001</v>
      </c>
      <c r="W36" s="64">
        <f t="shared" si="10"/>
        <v>0.5</v>
      </c>
      <c r="X36" s="64">
        <f t="shared" si="11"/>
        <v>0.20300000000000001</v>
      </c>
      <c r="Y36" s="64">
        <f t="shared" si="12"/>
        <v>0.20300000000000001</v>
      </c>
      <c r="Z36" s="9">
        <f t="shared" si="13"/>
        <v>16.2</v>
      </c>
      <c r="AA36" s="1" t="s">
        <v>68</v>
      </c>
    </row>
    <row r="37" spans="1:27" ht="15.75">
      <c r="A37" s="96"/>
      <c r="B37" s="44"/>
      <c r="C37" s="44"/>
      <c r="D37" s="44"/>
      <c r="E37" s="44"/>
      <c r="F37" s="45"/>
      <c r="G37" s="44"/>
      <c r="H37" s="45">
        <v>0.41699999999999998</v>
      </c>
      <c r="I37" s="46">
        <v>3.37</v>
      </c>
      <c r="J37" s="47"/>
      <c r="K37" s="48"/>
      <c r="L37" s="47" t="s">
        <v>38</v>
      </c>
      <c r="M37" s="49" t="str">
        <f t="shared" si="1"/>
        <v/>
      </c>
      <c r="N37" s="50">
        <v>0</v>
      </c>
      <c r="O37" s="61">
        <f t="shared" si="2"/>
        <v>0</v>
      </c>
      <c r="P37" s="62">
        <f t="shared" si="3"/>
        <v>0.41699999999999998</v>
      </c>
      <c r="Q37" s="63">
        <f t="shared" si="4"/>
        <v>0</v>
      </c>
      <c r="R37" s="62" t="str">
        <f t="shared" si="5"/>
        <v/>
      </c>
      <c r="S37" s="64">
        <f t="shared" si="6"/>
        <v>0.29499999999999998</v>
      </c>
      <c r="T37" s="64">
        <f t="shared" si="7"/>
        <v>0.20300000000000001</v>
      </c>
      <c r="U37" s="64">
        <f t="shared" si="8"/>
        <v>125</v>
      </c>
      <c r="V37" s="64">
        <f t="shared" si="9"/>
        <v>0.20300000000000001</v>
      </c>
      <c r="W37" s="64">
        <f t="shared" si="10"/>
        <v>0.5</v>
      </c>
      <c r="X37" s="64">
        <f t="shared" si="11"/>
        <v>0.20300000000000001</v>
      </c>
      <c r="Y37" s="64">
        <f t="shared" si="12"/>
        <v>0.20300000000000001</v>
      </c>
      <c r="Z37" s="9">
        <f t="shared" si="13"/>
        <v>16.2</v>
      </c>
      <c r="AA37" s="1" t="s">
        <v>68</v>
      </c>
    </row>
    <row r="38" spans="1:27" ht="15.75">
      <c r="A38" s="96"/>
      <c r="B38" s="44"/>
      <c r="C38" s="44"/>
      <c r="D38" s="44"/>
      <c r="E38" s="44"/>
      <c r="F38" s="45"/>
      <c r="G38" s="44"/>
      <c r="H38" s="45">
        <v>0.54800000000000004</v>
      </c>
      <c r="I38" s="46">
        <v>2.3199999999999998</v>
      </c>
      <c r="J38" s="47"/>
      <c r="K38" s="48"/>
      <c r="L38" s="47" t="s">
        <v>38</v>
      </c>
      <c r="M38" s="49" t="str">
        <f t="shared" si="1"/>
        <v/>
      </c>
      <c r="N38" s="50">
        <v>0</v>
      </c>
      <c r="O38" s="61">
        <f t="shared" si="2"/>
        <v>0</v>
      </c>
      <c r="P38" s="62">
        <f t="shared" si="3"/>
        <v>0.54800000000000004</v>
      </c>
      <c r="Q38" s="63">
        <f t="shared" si="4"/>
        <v>0</v>
      </c>
      <c r="R38" s="62" t="str">
        <f t="shared" si="5"/>
        <v/>
      </c>
      <c r="S38" s="64">
        <f t="shared" si="6"/>
        <v>0.29499999999999998</v>
      </c>
      <c r="T38" s="64">
        <f t="shared" si="7"/>
        <v>0.20300000000000001</v>
      </c>
      <c r="U38" s="64">
        <f t="shared" si="8"/>
        <v>125</v>
      </c>
      <c r="V38" s="64">
        <f t="shared" si="9"/>
        <v>0.20300000000000001</v>
      </c>
      <c r="W38" s="64">
        <f t="shared" si="10"/>
        <v>0.5</v>
      </c>
      <c r="X38" s="64">
        <f t="shared" si="11"/>
        <v>0.20300000000000001</v>
      </c>
      <c r="Y38" s="64">
        <f t="shared" si="12"/>
        <v>0.20300000000000001</v>
      </c>
      <c r="Z38" s="9">
        <f t="shared" si="13"/>
        <v>16.2</v>
      </c>
      <c r="AA38" s="1" t="s">
        <v>68</v>
      </c>
    </row>
    <row r="39" spans="1:27" ht="15.75">
      <c r="A39" s="96"/>
      <c r="B39" s="44"/>
      <c r="C39" s="44"/>
      <c r="D39" s="44"/>
      <c r="E39" s="44"/>
      <c r="F39" s="45"/>
      <c r="G39" s="44"/>
      <c r="H39" s="45">
        <v>0.877</v>
      </c>
      <c r="I39" s="46">
        <v>1.1299999999999999</v>
      </c>
      <c r="J39" s="47"/>
      <c r="K39" s="48"/>
      <c r="L39" s="47" t="s">
        <v>38</v>
      </c>
      <c r="M39" s="49" t="str">
        <f t="shared" si="1"/>
        <v/>
      </c>
      <c r="N39" s="50">
        <v>0</v>
      </c>
      <c r="O39" s="61">
        <f t="shared" si="2"/>
        <v>0</v>
      </c>
      <c r="P39" s="62">
        <f t="shared" si="3"/>
        <v>0.877</v>
      </c>
      <c r="Q39" s="63">
        <f t="shared" si="4"/>
        <v>0</v>
      </c>
      <c r="R39" s="62" t="str">
        <f t="shared" si="5"/>
        <v/>
      </c>
      <c r="S39" s="64">
        <f t="shared" si="6"/>
        <v>0.29499999999999998</v>
      </c>
      <c r="T39" s="64">
        <f t="shared" si="7"/>
        <v>0.20300000000000001</v>
      </c>
      <c r="U39" s="64">
        <f t="shared" si="8"/>
        <v>125</v>
      </c>
      <c r="V39" s="64">
        <f t="shared" si="9"/>
        <v>0.20300000000000001</v>
      </c>
      <c r="W39" s="64">
        <f t="shared" si="10"/>
        <v>0.5</v>
      </c>
      <c r="X39" s="64">
        <f t="shared" si="11"/>
        <v>0.20300000000000001</v>
      </c>
      <c r="Y39" s="64">
        <f t="shared" si="12"/>
        <v>0.20300000000000001</v>
      </c>
      <c r="Z39" s="9">
        <f t="shared" si="13"/>
        <v>16.2</v>
      </c>
      <c r="AA39" s="1" t="s">
        <v>68</v>
      </c>
    </row>
    <row r="40" spans="1:27" ht="15.75">
      <c r="A40" s="96"/>
      <c r="B40" s="44"/>
      <c r="C40" s="44"/>
      <c r="D40" s="44"/>
      <c r="E40" s="44"/>
      <c r="F40" s="45"/>
      <c r="G40" s="44"/>
      <c r="H40" s="45">
        <v>0.97899999999999998</v>
      </c>
      <c r="I40" s="46">
        <v>1.02</v>
      </c>
      <c r="J40" s="47"/>
      <c r="K40" s="48"/>
      <c r="L40" s="47" t="s">
        <v>38</v>
      </c>
      <c r="M40" s="49" t="str">
        <f t="shared" si="1"/>
        <v/>
      </c>
      <c r="N40" s="50">
        <v>0</v>
      </c>
      <c r="O40" s="61">
        <f t="shared" si="2"/>
        <v>0</v>
      </c>
      <c r="P40" s="62">
        <f t="shared" si="3"/>
        <v>0.97899999999999998</v>
      </c>
      <c r="Q40" s="63">
        <f t="shared" si="4"/>
        <v>0</v>
      </c>
      <c r="R40" s="62" t="str">
        <f t="shared" si="5"/>
        <v/>
      </c>
      <c r="S40" s="64">
        <f t="shared" si="6"/>
        <v>0.29499999999999998</v>
      </c>
      <c r="T40" s="64">
        <f t="shared" si="7"/>
        <v>0.20300000000000001</v>
      </c>
      <c r="U40" s="64">
        <f t="shared" si="8"/>
        <v>125</v>
      </c>
      <c r="V40" s="64">
        <f t="shared" si="9"/>
        <v>0.20300000000000001</v>
      </c>
      <c r="W40" s="64">
        <f t="shared" si="10"/>
        <v>0.5</v>
      </c>
      <c r="X40" s="64">
        <f t="shared" si="11"/>
        <v>0.20300000000000001</v>
      </c>
      <c r="Y40" s="64">
        <f t="shared" si="12"/>
        <v>0.20300000000000001</v>
      </c>
      <c r="Z40" s="9">
        <f t="shared" si="13"/>
        <v>16.2</v>
      </c>
      <c r="AA40" s="1" t="s">
        <v>68</v>
      </c>
    </row>
    <row r="41" spans="1:27" ht="15.75">
      <c r="A41" s="96">
        <v>2054</v>
      </c>
      <c r="B41" s="44">
        <v>2055</v>
      </c>
      <c r="C41" s="44">
        <v>491</v>
      </c>
      <c r="D41" s="44">
        <v>491</v>
      </c>
      <c r="E41" s="44">
        <v>491</v>
      </c>
      <c r="F41" s="45">
        <v>0.221</v>
      </c>
      <c r="G41" s="44">
        <v>14.9</v>
      </c>
      <c r="H41" s="45">
        <v>0.16600000000000001</v>
      </c>
      <c r="I41" s="46">
        <v>13.66</v>
      </c>
      <c r="J41" s="47">
        <v>0.3</v>
      </c>
      <c r="K41" s="48">
        <v>2.5999999999999999E-2</v>
      </c>
      <c r="L41" s="47" t="s">
        <v>38</v>
      </c>
      <c r="M41" s="49">
        <f t="shared" si="1"/>
        <v>1</v>
      </c>
      <c r="N41" s="50">
        <v>0</v>
      </c>
      <c r="O41" s="61">
        <f t="shared" si="2"/>
        <v>0.221</v>
      </c>
      <c r="P41" s="62">
        <f t="shared" si="3"/>
        <v>0.16600000000000001</v>
      </c>
      <c r="Q41" s="63">
        <f t="shared" si="4"/>
        <v>491</v>
      </c>
      <c r="R41" s="62">
        <f t="shared" si="5"/>
        <v>1</v>
      </c>
      <c r="S41" s="64">
        <f t="shared" si="6"/>
        <v>0.16600000000000001</v>
      </c>
      <c r="T41" s="64">
        <f t="shared" si="7"/>
        <v>0.221</v>
      </c>
      <c r="U41" s="64">
        <f t="shared" si="8"/>
        <v>491</v>
      </c>
      <c r="V41" s="64">
        <f t="shared" si="9"/>
        <v>0.221</v>
      </c>
      <c r="W41" s="64">
        <f t="shared" si="10"/>
        <v>0.3</v>
      </c>
      <c r="X41" s="64">
        <f t="shared" si="11"/>
        <v>0.221</v>
      </c>
      <c r="Y41" s="64">
        <f t="shared" si="12"/>
        <v>0.221</v>
      </c>
      <c r="Z41" s="9">
        <f t="shared" si="13"/>
        <v>14.9</v>
      </c>
      <c r="AA41" s="1" t="s">
        <v>68</v>
      </c>
    </row>
    <row r="42" spans="1:27" ht="15.75">
      <c r="A42" s="96"/>
      <c r="B42" s="44"/>
      <c r="C42" s="44"/>
      <c r="D42" s="44"/>
      <c r="E42" s="44"/>
      <c r="F42" s="45"/>
      <c r="G42" s="44"/>
      <c r="H42" s="45">
        <v>0.16900000000000001</v>
      </c>
      <c r="I42" s="46">
        <v>13.48</v>
      </c>
      <c r="J42" s="47"/>
      <c r="K42" s="48"/>
      <c r="L42" s="47" t="s">
        <v>38</v>
      </c>
      <c r="M42" s="49" t="str">
        <f t="shared" si="1"/>
        <v/>
      </c>
      <c r="N42" s="50">
        <v>0</v>
      </c>
      <c r="O42" s="61">
        <f t="shared" si="2"/>
        <v>0</v>
      </c>
      <c r="P42" s="62">
        <f t="shared" si="3"/>
        <v>0.16900000000000001</v>
      </c>
      <c r="Q42" s="63">
        <f t="shared" si="4"/>
        <v>0</v>
      </c>
      <c r="R42" s="62" t="str">
        <f t="shared" si="5"/>
        <v/>
      </c>
      <c r="S42" s="64">
        <f t="shared" si="6"/>
        <v>0.16600000000000001</v>
      </c>
      <c r="T42" s="64">
        <f t="shared" si="7"/>
        <v>0.221</v>
      </c>
      <c r="U42" s="64">
        <f t="shared" si="8"/>
        <v>491</v>
      </c>
      <c r="V42" s="64">
        <f t="shared" si="9"/>
        <v>0.221</v>
      </c>
      <c r="W42" s="64">
        <f t="shared" si="10"/>
        <v>0.3</v>
      </c>
      <c r="X42" s="64">
        <f t="shared" si="11"/>
        <v>0.221</v>
      </c>
      <c r="Y42" s="64">
        <f t="shared" si="12"/>
        <v>0.221</v>
      </c>
      <c r="Z42" s="9">
        <f t="shared" si="13"/>
        <v>14.9</v>
      </c>
      <c r="AA42" s="1" t="s">
        <v>68</v>
      </c>
    </row>
    <row r="43" spans="1:27" ht="15.75">
      <c r="A43" s="96"/>
      <c r="B43" s="44"/>
      <c r="C43" s="44"/>
      <c r="D43" s="44"/>
      <c r="E43" s="44"/>
      <c r="F43" s="45"/>
      <c r="G43" s="44"/>
      <c r="H43" s="45">
        <v>0.17499999999999999</v>
      </c>
      <c r="I43" s="46">
        <v>10.15</v>
      </c>
      <c r="J43" s="47"/>
      <c r="K43" s="48"/>
      <c r="L43" s="47" t="s">
        <v>38</v>
      </c>
      <c r="M43" s="49" t="str">
        <f t="shared" si="1"/>
        <v/>
      </c>
      <c r="N43" s="50">
        <v>0</v>
      </c>
      <c r="O43" s="61">
        <f t="shared" si="2"/>
        <v>0</v>
      </c>
      <c r="P43" s="62">
        <f t="shared" si="3"/>
        <v>0.17499999999999999</v>
      </c>
      <c r="Q43" s="63">
        <f t="shared" si="4"/>
        <v>0</v>
      </c>
      <c r="R43" s="62" t="str">
        <f t="shared" si="5"/>
        <v/>
      </c>
      <c r="S43" s="64">
        <f t="shared" si="6"/>
        <v>0.16600000000000001</v>
      </c>
      <c r="T43" s="64">
        <f t="shared" si="7"/>
        <v>0.221</v>
      </c>
      <c r="U43" s="64">
        <f t="shared" si="8"/>
        <v>491</v>
      </c>
      <c r="V43" s="64">
        <f t="shared" si="9"/>
        <v>0.221</v>
      </c>
      <c r="W43" s="64">
        <f t="shared" si="10"/>
        <v>0.3</v>
      </c>
      <c r="X43" s="64">
        <f t="shared" si="11"/>
        <v>0.221</v>
      </c>
      <c r="Y43" s="64">
        <f t="shared" si="12"/>
        <v>0.221</v>
      </c>
      <c r="Z43" s="9">
        <f t="shared" si="13"/>
        <v>14.9</v>
      </c>
      <c r="AA43" s="1" t="s">
        <v>68</v>
      </c>
    </row>
    <row r="44" spans="1:27" ht="15.75">
      <c r="A44" s="96"/>
      <c r="B44" s="44"/>
      <c r="C44" s="44"/>
      <c r="D44" s="44"/>
      <c r="E44" s="44"/>
      <c r="F44" s="45"/>
      <c r="G44" s="44"/>
      <c r="H44" s="45">
        <v>0.253</v>
      </c>
      <c r="I44" s="46">
        <v>6.62</v>
      </c>
      <c r="J44" s="47"/>
      <c r="K44" s="48"/>
      <c r="L44" s="47" t="s">
        <v>38</v>
      </c>
      <c r="M44" s="49" t="str">
        <f t="shared" si="1"/>
        <v/>
      </c>
      <c r="N44" s="50">
        <v>0</v>
      </c>
      <c r="O44" s="61">
        <f t="shared" si="2"/>
        <v>0</v>
      </c>
      <c r="P44" s="62">
        <f t="shared" si="3"/>
        <v>0.253</v>
      </c>
      <c r="Q44" s="63">
        <f t="shared" si="4"/>
        <v>0</v>
      </c>
      <c r="R44" s="62" t="str">
        <f t="shared" si="5"/>
        <v/>
      </c>
      <c r="S44" s="64">
        <f t="shared" si="6"/>
        <v>0.16600000000000001</v>
      </c>
      <c r="T44" s="64">
        <f t="shared" si="7"/>
        <v>0.221</v>
      </c>
      <c r="U44" s="64">
        <f t="shared" si="8"/>
        <v>491</v>
      </c>
      <c r="V44" s="64">
        <f t="shared" si="9"/>
        <v>0.221</v>
      </c>
      <c r="W44" s="64">
        <f t="shared" si="10"/>
        <v>0.3</v>
      </c>
      <c r="X44" s="64">
        <f t="shared" si="11"/>
        <v>0.221</v>
      </c>
      <c r="Y44" s="64">
        <f t="shared" si="12"/>
        <v>0.221</v>
      </c>
      <c r="Z44" s="9">
        <f t="shared" si="13"/>
        <v>14.9</v>
      </c>
      <c r="AA44" s="1" t="s">
        <v>68</v>
      </c>
    </row>
    <row r="45" spans="1:27" ht="15.75">
      <c r="A45" s="96"/>
      <c r="B45" s="44"/>
      <c r="C45" s="44"/>
      <c r="D45" s="44"/>
      <c r="E45" s="44"/>
      <c r="F45" s="45"/>
      <c r="G45" s="44"/>
      <c r="H45" s="45">
        <v>0.35699999999999998</v>
      </c>
      <c r="I45" s="46">
        <v>4.7</v>
      </c>
      <c r="J45" s="47"/>
      <c r="K45" s="48"/>
      <c r="L45" s="47" t="s">
        <v>38</v>
      </c>
      <c r="M45" s="49" t="str">
        <f t="shared" si="1"/>
        <v/>
      </c>
      <c r="N45" s="50">
        <v>0</v>
      </c>
      <c r="O45" s="61">
        <f t="shared" si="2"/>
        <v>0</v>
      </c>
      <c r="P45" s="62">
        <f t="shared" si="3"/>
        <v>0.35699999999999998</v>
      </c>
      <c r="Q45" s="63">
        <f t="shared" si="4"/>
        <v>0</v>
      </c>
      <c r="R45" s="62" t="str">
        <f t="shared" si="5"/>
        <v/>
      </c>
      <c r="S45" s="64">
        <f t="shared" si="6"/>
        <v>0.16600000000000001</v>
      </c>
      <c r="T45" s="64">
        <f t="shared" si="7"/>
        <v>0.221</v>
      </c>
      <c r="U45" s="64">
        <f t="shared" si="8"/>
        <v>491</v>
      </c>
      <c r="V45" s="64">
        <f t="shared" si="9"/>
        <v>0.221</v>
      </c>
      <c r="W45" s="64">
        <f t="shared" si="10"/>
        <v>0.3</v>
      </c>
      <c r="X45" s="64">
        <f t="shared" si="11"/>
        <v>0.221</v>
      </c>
      <c r="Y45" s="64">
        <f t="shared" si="12"/>
        <v>0.221</v>
      </c>
      <c r="Z45" s="9">
        <f t="shared" si="13"/>
        <v>14.9</v>
      </c>
      <c r="AA45" s="1" t="s">
        <v>68</v>
      </c>
    </row>
    <row r="46" spans="1:27" ht="15.75">
      <c r="A46" s="96"/>
      <c r="B46" s="44"/>
      <c r="C46" s="44"/>
      <c r="D46" s="44"/>
      <c r="E46" s="44"/>
      <c r="F46" s="45"/>
      <c r="G46" s="44"/>
      <c r="H46" s="45">
        <v>0.48199999999999998</v>
      </c>
      <c r="I46" s="46">
        <v>2.7850000000000001</v>
      </c>
      <c r="J46" s="47"/>
      <c r="K46" s="48"/>
      <c r="L46" s="47" t="s">
        <v>38</v>
      </c>
      <c r="M46" s="49" t="str">
        <f t="shared" si="1"/>
        <v/>
      </c>
      <c r="N46" s="50">
        <v>0</v>
      </c>
      <c r="O46" s="61">
        <f t="shared" si="2"/>
        <v>0</v>
      </c>
      <c r="P46" s="62">
        <f t="shared" si="3"/>
        <v>0.48199999999999998</v>
      </c>
      <c r="Q46" s="63">
        <f t="shared" si="4"/>
        <v>0</v>
      </c>
      <c r="R46" s="62" t="str">
        <f t="shared" si="5"/>
        <v/>
      </c>
      <c r="S46" s="64">
        <f t="shared" si="6"/>
        <v>0.16600000000000001</v>
      </c>
      <c r="T46" s="64">
        <f t="shared" si="7"/>
        <v>0.221</v>
      </c>
      <c r="U46" s="64">
        <f t="shared" si="8"/>
        <v>491</v>
      </c>
      <c r="V46" s="64">
        <f t="shared" si="9"/>
        <v>0.221</v>
      </c>
      <c r="W46" s="64">
        <f t="shared" si="10"/>
        <v>0.3</v>
      </c>
      <c r="X46" s="64">
        <f t="shared" si="11"/>
        <v>0.221</v>
      </c>
      <c r="Y46" s="64">
        <f t="shared" si="12"/>
        <v>0.221</v>
      </c>
      <c r="Z46" s="9">
        <f t="shared" si="13"/>
        <v>14.9</v>
      </c>
      <c r="AA46" s="1" t="s">
        <v>68</v>
      </c>
    </row>
    <row r="47" spans="1:27" ht="15.75">
      <c r="A47" s="96"/>
      <c r="B47" s="44"/>
      <c r="C47" s="44"/>
      <c r="D47" s="44"/>
      <c r="E47" s="44"/>
      <c r="F47" s="45"/>
      <c r="G47" s="44"/>
      <c r="H47" s="45">
        <v>0.82699999999999996</v>
      </c>
      <c r="I47" s="46">
        <v>1.33</v>
      </c>
      <c r="J47" s="47"/>
      <c r="K47" s="48"/>
      <c r="L47" s="47" t="s">
        <v>38</v>
      </c>
      <c r="M47" s="49" t="str">
        <f t="shared" si="1"/>
        <v/>
      </c>
      <c r="N47" s="50">
        <v>0</v>
      </c>
      <c r="O47" s="61">
        <f t="shared" si="2"/>
        <v>0</v>
      </c>
      <c r="P47" s="62">
        <f t="shared" si="3"/>
        <v>0.82699999999999996</v>
      </c>
      <c r="Q47" s="63">
        <f t="shared" si="4"/>
        <v>0</v>
      </c>
      <c r="R47" s="62" t="str">
        <f t="shared" si="5"/>
        <v/>
      </c>
      <c r="S47" s="64">
        <f t="shared" si="6"/>
        <v>0.16600000000000001</v>
      </c>
      <c r="T47" s="64">
        <f t="shared" si="7"/>
        <v>0.221</v>
      </c>
      <c r="U47" s="64">
        <f t="shared" si="8"/>
        <v>491</v>
      </c>
      <c r="V47" s="64">
        <f t="shared" si="9"/>
        <v>0.221</v>
      </c>
      <c r="W47" s="64">
        <f t="shared" si="10"/>
        <v>0.3</v>
      </c>
      <c r="X47" s="64">
        <f t="shared" si="11"/>
        <v>0.221</v>
      </c>
      <c r="Y47" s="64">
        <f t="shared" si="12"/>
        <v>0.221</v>
      </c>
      <c r="Z47" s="9">
        <f t="shared" si="13"/>
        <v>14.9</v>
      </c>
      <c r="AA47" s="1" t="s">
        <v>68</v>
      </c>
    </row>
    <row r="48" spans="1:27" ht="16.5" thickBot="1">
      <c r="A48" s="96"/>
      <c r="B48" s="44"/>
      <c r="C48" s="44"/>
      <c r="D48" s="44"/>
      <c r="E48" s="44"/>
      <c r="F48" s="45"/>
      <c r="G48" s="44"/>
      <c r="H48" s="45">
        <v>0.96199999999999997</v>
      </c>
      <c r="I48" s="46">
        <v>1.05</v>
      </c>
      <c r="J48" s="47"/>
      <c r="K48" s="48"/>
      <c r="L48" s="47" t="s">
        <v>38</v>
      </c>
      <c r="M48" s="49" t="str">
        <f t="shared" si="1"/>
        <v/>
      </c>
      <c r="N48" s="50">
        <v>0</v>
      </c>
      <c r="O48" s="61">
        <f t="shared" si="2"/>
        <v>0</v>
      </c>
      <c r="P48" s="62">
        <f t="shared" si="3"/>
        <v>0.96199999999999997</v>
      </c>
      <c r="Q48" s="63">
        <f t="shared" si="4"/>
        <v>0</v>
      </c>
      <c r="R48" s="62" t="str">
        <f t="shared" si="5"/>
        <v/>
      </c>
      <c r="S48" s="64">
        <f t="shared" si="6"/>
        <v>0.16600000000000001</v>
      </c>
      <c r="T48" s="64">
        <f t="shared" si="7"/>
        <v>0.221</v>
      </c>
      <c r="U48" s="64">
        <f t="shared" si="8"/>
        <v>491</v>
      </c>
      <c r="V48" s="64">
        <f t="shared" si="9"/>
        <v>0.221</v>
      </c>
      <c r="W48" s="64">
        <f t="shared" si="10"/>
        <v>0.3</v>
      </c>
      <c r="X48" s="64">
        <f t="shared" si="11"/>
        <v>0.221</v>
      </c>
      <c r="Y48" s="64">
        <f t="shared" ref="Y48" si="14">IF(F48,+F48,Y47)</f>
        <v>0.221</v>
      </c>
      <c r="Z48" s="9">
        <f t="shared" ref="Z48" si="15">IF(G48,+G48,Z47)</f>
        <v>14.9</v>
      </c>
      <c r="AA48" s="1" t="s">
        <v>68</v>
      </c>
    </row>
    <row r="49" spans="1:27" ht="17.25" thickTop="1" thickBot="1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0" t="s">
        <v>88</v>
      </c>
      <c r="L49" s="103"/>
      <c r="M49" s="52"/>
      <c r="N49" s="51"/>
      <c r="O49" s="51"/>
      <c r="P49" s="51"/>
      <c r="Q49" s="51"/>
      <c r="R49" s="51"/>
      <c r="S49" s="53"/>
      <c r="T49" s="53"/>
      <c r="U49" s="53"/>
      <c r="V49" s="53"/>
      <c r="W49" s="53"/>
      <c r="X49" s="53"/>
      <c r="Y49" s="53"/>
      <c r="Z49" s="9"/>
      <c r="AA49" s="1" t="s">
        <v>68</v>
      </c>
    </row>
    <row r="50" spans="1:27" ht="16.5" thickTop="1">
      <c r="A50" s="54"/>
      <c r="B50" s="52"/>
      <c r="C50" s="52" t="s">
        <v>10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43"/>
      <c r="T50" s="43"/>
      <c r="U50" s="43"/>
      <c r="V50" s="43"/>
      <c r="W50" s="43"/>
      <c r="X50" s="43"/>
      <c r="Y50" s="43"/>
      <c r="Z50" s="9"/>
    </row>
    <row r="51" spans="1:27" ht="15.75">
      <c r="A51" s="54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4"/>
      <c r="T51" s="4"/>
      <c r="U51" s="4"/>
      <c r="V51" s="4"/>
      <c r="W51" s="4"/>
      <c r="X51" s="4"/>
      <c r="Y51" s="4"/>
      <c r="Z51" s="9"/>
    </row>
    <row r="52" spans="1:27" ht="15.75">
      <c r="A52" s="54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4"/>
      <c r="T52" s="4"/>
      <c r="U52" s="4"/>
      <c r="V52" s="4"/>
      <c r="W52" s="4"/>
      <c r="X52" s="4"/>
      <c r="Y52" s="4"/>
      <c r="Z52" s="9"/>
    </row>
    <row r="53" spans="1:27" ht="15.75">
      <c r="A53" s="54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4"/>
      <c r="T53" s="4"/>
      <c r="U53" s="4"/>
      <c r="V53" s="4"/>
      <c r="W53" s="4"/>
      <c r="X53" s="4"/>
      <c r="Y53" s="4"/>
      <c r="Z53" s="9"/>
    </row>
    <row r="54" spans="1:27" ht="15.75">
      <c r="A54" s="54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4"/>
      <c r="T54" s="4"/>
      <c r="U54" s="4"/>
      <c r="V54" s="4"/>
      <c r="W54" s="4"/>
      <c r="X54" s="4"/>
      <c r="Y54" s="4"/>
      <c r="Z54" s="9"/>
    </row>
    <row r="55" spans="1:27" ht="15.75">
      <c r="A55" s="54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4"/>
      <c r="T55" s="4"/>
      <c r="U55" s="4"/>
      <c r="V55" s="4"/>
      <c r="W55" s="4"/>
      <c r="X55" s="4"/>
      <c r="Y55" s="4"/>
      <c r="Z55" s="9"/>
    </row>
    <row r="56" spans="1:27" ht="15.75">
      <c r="A56" s="54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4"/>
      <c r="T56" s="4"/>
      <c r="U56" s="4"/>
      <c r="V56" s="4"/>
      <c r="W56" s="4"/>
      <c r="X56" s="4"/>
      <c r="Y56" s="4"/>
      <c r="Z56" s="9"/>
    </row>
    <row r="57" spans="1:27" ht="15.75">
      <c r="A57" s="54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4"/>
      <c r="T57" s="4"/>
      <c r="U57" s="4"/>
      <c r="V57" s="4"/>
      <c r="W57" s="4"/>
      <c r="X57" s="4"/>
      <c r="Y57" s="4"/>
      <c r="Z57" s="9"/>
    </row>
    <row r="58" spans="1:27" ht="15.75">
      <c r="A58" s="54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4"/>
      <c r="T58" s="4"/>
      <c r="U58" s="4"/>
      <c r="V58" s="4"/>
      <c r="W58" s="4"/>
      <c r="X58" s="4"/>
      <c r="Y58" s="4"/>
      <c r="Z58" s="9"/>
    </row>
    <row r="59" spans="1:27" ht="15.75">
      <c r="A59" s="54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4"/>
      <c r="T59" s="4"/>
      <c r="U59" s="4"/>
      <c r="V59" s="4"/>
      <c r="W59" s="4"/>
      <c r="X59" s="4"/>
      <c r="Y59" s="4"/>
      <c r="Z59" s="9"/>
    </row>
    <row r="60" spans="1:27" ht="15.75">
      <c r="A60" s="54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4"/>
      <c r="T60" s="4"/>
      <c r="U60" s="4"/>
      <c r="V60" s="4"/>
      <c r="W60" s="4"/>
      <c r="X60" s="4"/>
      <c r="Y60" s="4"/>
      <c r="Z60" s="9"/>
    </row>
    <row r="61" spans="1:27" ht="15.75">
      <c r="A61" s="54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4"/>
      <c r="T61" s="4"/>
      <c r="U61" s="4"/>
      <c r="V61" s="4"/>
      <c r="W61" s="4"/>
      <c r="X61" s="4"/>
      <c r="Y61" s="4"/>
      <c r="Z61" s="9"/>
    </row>
    <row r="62" spans="1:27" ht="15.75">
      <c r="A62" s="54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4"/>
      <c r="T62" s="4"/>
      <c r="U62" s="4"/>
      <c r="V62" s="4"/>
      <c r="W62" s="4"/>
      <c r="X62" s="4"/>
      <c r="Y62" s="4"/>
      <c r="Z62" s="9"/>
    </row>
    <row r="63" spans="1:27" ht="15.75">
      <c r="A63" s="54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4"/>
      <c r="T63" s="4"/>
      <c r="U63" s="4"/>
      <c r="V63" s="4"/>
      <c r="W63" s="4"/>
      <c r="X63" s="4"/>
      <c r="Y63" s="4"/>
      <c r="Z63" s="9"/>
    </row>
    <row r="64" spans="1:27" ht="15.75">
      <c r="A64" s="54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4"/>
      <c r="T64" s="4"/>
      <c r="U64" s="4"/>
      <c r="V64" s="4"/>
      <c r="W64" s="4"/>
      <c r="X64" s="4"/>
      <c r="Y64" s="4"/>
      <c r="Z64" s="9"/>
    </row>
    <row r="65" spans="1:26" ht="15.75">
      <c r="A65" s="54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4"/>
      <c r="T65" s="4"/>
      <c r="U65" s="4"/>
      <c r="V65" s="4"/>
      <c r="W65" s="4"/>
      <c r="X65" s="4"/>
      <c r="Y65" s="4"/>
      <c r="Z65" s="9"/>
    </row>
    <row r="66" spans="1:26" ht="15.75">
      <c r="A66" s="54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4"/>
      <c r="T66" s="4"/>
      <c r="U66" s="4"/>
      <c r="V66" s="4"/>
      <c r="W66" s="4"/>
      <c r="X66" s="4"/>
      <c r="Y66" s="4"/>
      <c r="Z66" s="9"/>
    </row>
    <row r="67" spans="1:26" ht="15.75">
      <c r="A67" s="54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4"/>
      <c r="T67" s="4"/>
      <c r="U67" s="4"/>
      <c r="V67" s="4"/>
      <c r="W67" s="4"/>
      <c r="X67" s="4"/>
      <c r="Y67" s="4"/>
      <c r="Z67" s="9"/>
    </row>
    <row r="68" spans="1:26" ht="15.75">
      <c r="A68" s="54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4"/>
      <c r="T68" s="4"/>
      <c r="U68" s="4"/>
      <c r="V68" s="4"/>
      <c r="W68" s="4"/>
      <c r="X68" s="4"/>
      <c r="Y68" s="4"/>
      <c r="Z68" s="9"/>
    </row>
    <row r="69" spans="1:26" ht="15.75">
      <c r="A69" s="5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"/>
      <c r="T69" s="4"/>
      <c r="U69" s="4"/>
      <c r="V69" s="4"/>
      <c r="W69" s="4"/>
      <c r="X69" s="4"/>
      <c r="Y69" s="4"/>
      <c r="Z69" s="9"/>
    </row>
    <row r="70" spans="1:26" ht="16.5" thickBot="1">
      <c r="A70" s="55"/>
      <c r="B70" s="43" t="s">
        <v>5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55"/>
      <c r="N70" s="43"/>
      <c r="O70" s="43"/>
      <c r="P70" s="43"/>
      <c r="Q70" s="43"/>
      <c r="R70" s="43"/>
      <c r="S70" s="4"/>
      <c r="T70" s="4"/>
      <c r="U70" s="4"/>
      <c r="V70" s="4"/>
      <c r="W70" s="4"/>
      <c r="X70" s="4"/>
      <c r="Y70" s="4"/>
      <c r="Z70" s="9"/>
    </row>
    <row r="71" spans="1:26" ht="15.75">
      <c r="A71" s="16"/>
      <c r="B71" s="16"/>
      <c r="C71" s="16"/>
      <c r="D71" s="16"/>
      <c r="E71" s="52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4"/>
      <c r="T71" s="4"/>
      <c r="U71" s="4"/>
      <c r="V71" s="4"/>
      <c r="W71" s="4"/>
      <c r="X71" s="4"/>
      <c r="Y71" s="4"/>
      <c r="Z71" s="9"/>
    </row>
    <row r="72" spans="1:26" ht="15.75">
      <c r="A72" s="5"/>
      <c r="B72" s="5"/>
      <c r="C72" s="5"/>
      <c r="D72" s="5"/>
      <c r="E72" s="5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4"/>
      <c r="T72" s="4"/>
      <c r="U72" s="4"/>
      <c r="V72" s="4"/>
      <c r="W72" s="4"/>
      <c r="X72" s="4"/>
      <c r="Y72" s="4"/>
      <c r="Z72" s="9"/>
    </row>
    <row r="73" spans="1:26" ht="15.75">
      <c r="A73" s="5"/>
      <c r="B73" s="5"/>
      <c r="C73" s="5"/>
      <c r="D73" s="5"/>
      <c r="E73" s="5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4"/>
      <c r="T73" s="4"/>
      <c r="U73" s="4"/>
      <c r="V73" s="4"/>
      <c r="W73" s="4"/>
      <c r="X73" s="4"/>
      <c r="Y73" s="4"/>
      <c r="Z73" s="9"/>
    </row>
    <row r="74" spans="1:26" ht="15.75">
      <c r="A74" s="5"/>
      <c r="B74" s="5"/>
      <c r="C74" s="5"/>
      <c r="D74" s="5"/>
      <c r="E74" s="52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4"/>
      <c r="T74" s="4"/>
      <c r="U74" s="4"/>
      <c r="V74" s="4"/>
      <c r="W74" s="4"/>
      <c r="X74" s="4"/>
      <c r="Y74" s="4"/>
      <c r="Z74" s="9"/>
    </row>
    <row r="75" spans="1:26" ht="15.75">
      <c r="A75" s="5"/>
      <c r="B75" s="5"/>
      <c r="C75" s="5"/>
      <c r="D75" s="5"/>
      <c r="E75" s="52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4"/>
      <c r="T75" s="4"/>
      <c r="U75" s="4"/>
      <c r="V75" s="4"/>
      <c r="W75" s="4"/>
      <c r="X75" s="4"/>
      <c r="Y75" s="4"/>
      <c r="Z75" s="9"/>
    </row>
    <row r="76" spans="1:26" ht="15.75">
      <c r="A76" s="5"/>
      <c r="B76" s="5"/>
      <c r="C76" s="5"/>
      <c r="D76" s="5"/>
      <c r="E76" s="5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4"/>
      <c r="T76" s="4"/>
      <c r="U76" s="4"/>
      <c r="V76" s="4"/>
      <c r="W76" s="4"/>
      <c r="X76" s="4"/>
      <c r="Y76" s="4"/>
      <c r="Z76" s="9"/>
    </row>
    <row r="77" spans="1:26" ht="15.75">
      <c r="A77" s="5"/>
      <c r="B77" s="5"/>
      <c r="C77" s="5"/>
      <c r="D77" s="5"/>
      <c r="E77" s="5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4"/>
      <c r="T77" s="4"/>
      <c r="U77" s="4"/>
      <c r="V77" s="4"/>
      <c r="W77" s="4"/>
      <c r="X77" s="4"/>
      <c r="Y77" s="4"/>
      <c r="Z77" s="9"/>
    </row>
    <row r="78" spans="1:26" ht="15.75">
      <c r="A78" s="5"/>
      <c r="B78" s="5"/>
      <c r="C78" s="5"/>
      <c r="D78" s="5"/>
      <c r="E78" s="5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4"/>
      <c r="T78" s="4"/>
      <c r="U78" s="4"/>
      <c r="V78" s="4"/>
      <c r="W78" s="4"/>
      <c r="X78" s="4"/>
      <c r="Y78" s="4"/>
      <c r="Z78" s="9"/>
    </row>
    <row r="79" spans="1:26" ht="15.75">
      <c r="A79" s="5"/>
      <c r="B79" s="5"/>
      <c r="C79" s="5"/>
      <c r="D79" s="5"/>
      <c r="E79" s="5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4"/>
      <c r="T79" s="4"/>
      <c r="U79" s="4"/>
      <c r="V79" s="4"/>
      <c r="W79" s="4"/>
      <c r="X79" s="4"/>
      <c r="Y79" s="4"/>
      <c r="Z79" s="9"/>
    </row>
    <row r="80" spans="1:26" ht="15.75">
      <c r="A80" s="5"/>
      <c r="B80" s="5"/>
      <c r="C80" s="5"/>
      <c r="D80" s="5"/>
      <c r="E80" s="5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4"/>
      <c r="T80" s="4"/>
      <c r="U80" s="4"/>
      <c r="V80" s="4"/>
      <c r="W80" s="4"/>
      <c r="X80" s="4"/>
      <c r="Y80" s="4"/>
      <c r="Z80" s="9"/>
    </row>
    <row r="81" spans="1:26" ht="15.75">
      <c r="A81" s="5"/>
      <c r="B81" s="5"/>
      <c r="C81" s="5"/>
      <c r="D81" s="5"/>
      <c r="E81" s="5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4"/>
      <c r="T81" s="4"/>
      <c r="U81" s="4"/>
      <c r="V81" s="4"/>
      <c r="W81" s="4"/>
      <c r="X81" s="4"/>
      <c r="Y81" s="4"/>
      <c r="Z81" s="9"/>
    </row>
    <row r="82" spans="1:26" ht="15.75">
      <c r="A82" s="5"/>
      <c r="B82" s="5"/>
      <c r="C82" s="5"/>
      <c r="D82" s="5"/>
      <c r="E82" s="5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4"/>
      <c r="T82" s="4"/>
      <c r="U82" s="4"/>
      <c r="V82" s="4"/>
      <c r="W82" s="4"/>
      <c r="X82" s="4"/>
      <c r="Y82" s="4"/>
      <c r="Z82" s="9"/>
    </row>
    <row r="83" spans="1:26" ht="15.75">
      <c r="A83" s="5"/>
      <c r="B83" s="5"/>
      <c r="C83" s="5"/>
      <c r="D83" s="5"/>
      <c r="E83" s="5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4"/>
      <c r="T83" s="4"/>
      <c r="U83" s="4"/>
      <c r="V83" s="4"/>
      <c r="W83" s="4"/>
      <c r="X83" s="4"/>
      <c r="Y83" s="4"/>
      <c r="Z83" s="9"/>
    </row>
    <row r="84" spans="1:26" ht="15.75">
      <c r="A84" s="5"/>
      <c r="B84" s="5"/>
      <c r="C84" s="5"/>
      <c r="D84" s="5"/>
      <c r="E84" s="5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4"/>
      <c r="T84" s="4"/>
      <c r="U84" s="4"/>
      <c r="V84" s="4"/>
      <c r="W84" s="4"/>
      <c r="X84" s="4"/>
      <c r="Y84" s="4"/>
      <c r="Z84" s="9"/>
    </row>
    <row r="85" spans="1:26" ht="15.75">
      <c r="A85" s="5"/>
      <c r="B85" s="5"/>
      <c r="C85" s="5"/>
      <c r="D85" s="5"/>
      <c r="E85" s="5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4"/>
      <c r="T85" s="4"/>
      <c r="U85" s="4"/>
      <c r="V85" s="4"/>
      <c r="W85" s="4"/>
      <c r="X85" s="4"/>
      <c r="Y85" s="4"/>
      <c r="Z85" s="9"/>
    </row>
    <row r="86" spans="1:26" ht="15.75">
      <c r="A86" s="5"/>
      <c r="B86" s="5"/>
      <c r="C86" s="5"/>
      <c r="D86" s="5"/>
      <c r="E86" s="5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4"/>
      <c r="T86" s="4"/>
      <c r="U86" s="4"/>
      <c r="V86" s="4"/>
      <c r="W86" s="4"/>
      <c r="X86" s="4"/>
      <c r="Y86" s="4"/>
      <c r="Z86" s="9"/>
    </row>
    <row r="87" spans="1:26" ht="15.75">
      <c r="A87" s="5"/>
      <c r="B87" s="5"/>
      <c r="C87" s="5"/>
      <c r="D87" s="5"/>
      <c r="E87" s="5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4"/>
      <c r="T87" s="4"/>
      <c r="U87" s="4"/>
      <c r="V87" s="4"/>
      <c r="W87" s="4"/>
      <c r="X87" s="4"/>
      <c r="Y87" s="4"/>
      <c r="Z87" s="9"/>
    </row>
    <row r="88" spans="1:26" ht="15.75">
      <c r="A88" s="5"/>
      <c r="B88" s="5"/>
      <c r="C88" s="5"/>
      <c r="D88" s="5"/>
      <c r="E88" s="5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4"/>
      <c r="T88" s="4"/>
      <c r="U88" s="4"/>
      <c r="V88" s="4"/>
      <c r="W88" s="4"/>
      <c r="X88" s="4"/>
      <c r="Y88" s="4"/>
      <c r="Z88" s="9"/>
    </row>
    <row r="89" spans="1:26" ht="15.75">
      <c r="A89" s="5"/>
      <c r="B89" s="5"/>
      <c r="C89" s="5"/>
      <c r="D89" s="5"/>
      <c r="E89" s="5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4"/>
      <c r="T89" s="4"/>
      <c r="U89" s="4"/>
      <c r="V89" s="4"/>
      <c r="W89" s="4"/>
      <c r="X89" s="4"/>
      <c r="Y89" s="4"/>
      <c r="Z89" s="9"/>
    </row>
    <row r="90" spans="1:26" ht="16.5" thickBot="1">
      <c r="A90" s="56"/>
      <c r="B90" s="4" t="s">
        <v>5</v>
      </c>
      <c r="C90" s="4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5"/>
      <c r="S90" s="4"/>
      <c r="T90" s="4"/>
      <c r="U90" s="4"/>
      <c r="V90" s="4"/>
      <c r="W90" s="4"/>
      <c r="X90" s="4"/>
      <c r="Y90" s="4"/>
      <c r="Z90" s="9"/>
    </row>
    <row r="91" spans="1:26" ht="15.7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5"/>
      <c r="M91" s="5"/>
      <c r="N91" s="5"/>
      <c r="O91" s="5"/>
      <c r="P91" s="5"/>
      <c r="Q91" s="5"/>
      <c r="R91" s="5"/>
      <c r="S91" s="4"/>
      <c r="T91" s="4"/>
      <c r="U91" s="4"/>
      <c r="V91" s="4"/>
      <c r="W91" s="4"/>
      <c r="X91" s="4"/>
      <c r="Y91" s="4"/>
      <c r="Z91" s="9"/>
    </row>
    <row r="92" spans="1:26" ht="15.7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4"/>
      <c r="T92" s="4"/>
      <c r="U92" s="4"/>
      <c r="V92" s="4"/>
      <c r="W92" s="4"/>
      <c r="X92" s="4"/>
      <c r="Y92" s="4"/>
      <c r="Z92" s="9"/>
    </row>
  </sheetData>
  <mergeCells count="1">
    <mergeCell ref="F5:H5"/>
  </mergeCells>
  <phoneticPr fontId="0" type="noConversion"/>
  <hyperlinks>
    <hyperlink ref="F5" r:id="rId1"/>
    <hyperlink ref="C22" r:id="rId2"/>
    <hyperlink ref="C10" r:id="rId3"/>
  </hyperlinks>
  <pageMargins left="2.35" right="0.25" top="3.125" bottom="0.57499999999999996" header="0" footer="0"/>
  <pageSetup paperSize="9" orientation="portrait" horizontalDpi="360" verticalDpi="360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A</vt:lpstr>
      <vt:lpstr>ANSWERS</vt:lpstr>
      <vt:lpstr>HEADER</vt:lpstr>
      <vt:lpstr>LOGO</vt:lpstr>
      <vt:lpstr>PARAMETERS</vt:lpstr>
      <vt:lpstr>A!Print_Area</vt:lpstr>
      <vt:lpstr>RAW_DATA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cp:lastPrinted>2003-05-27T22:39:55Z</cp:lastPrinted>
  <dcterms:created xsi:type="dcterms:W3CDTF">2003-05-27T22:41:23Z</dcterms:created>
  <dcterms:modified xsi:type="dcterms:W3CDTF">2018-09-30T16:27:06Z</dcterms:modified>
</cp:coreProperties>
</file>